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890" yWindow="105" windowWidth="14805" windowHeight="8010" activeTab="1"/>
  </bookViews>
  <sheets>
    <sheet name="тепло" sheetId="2" r:id="rId1"/>
    <sheet name="ВСЕГО" sheetId="4" r:id="rId2"/>
    <sheet name=" ВС" sheetId="1" r:id="rId3"/>
  </sheets>
  <calcPr calcId="145621"/>
</workbook>
</file>

<file path=xl/calcChain.xml><?xml version="1.0" encoding="utf-8"?>
<calcChain xmlns="http://schemas.openxmlformats.org/spreadsheetml/2006/main">
  <c r="E111" i="4" l="1"/>
  <c r="E110" i="4"/>
  <c r="I110" i="4"/>
  <c r="W110" i="4"/>
  <c r="R110" i="4"/>
  <c r="M110" i="4"/>
  <c r="O111" i="1"/>
  <c r="S111" i="1"/>
  <c r="X111" i="1"/>
  <c r="W89" i="1"/>
  <c r="V89" i="1"/>
  <c r="U89" i="1"/>
  <c r="R89" i="1"/>
  <c r="Q89" i="1"/>
  <c r="P89" i="1"/>
  <c r="M89" i="1"/>
  <c r="L89" i="1"/>
  <c r="K89" i="1"/>
  <c r="I89" i="1"/>
  <c r="H89" i="1"/>
  <c r="G89" i="1"/>
  <c r="J89" i="1" l="1"/>
  <c r="F88" i="1"/>
  <c r="G87" i="1" l="1"/>
  <c r="E11" i="4" l="1"/>
  <c r="H13" i="4"/>
  <c r="K26" i="1"/>
  <c r="B67" i="4" l="1"/>
  <c r="D67" i="4"/>
  <c r="B68" i="4"/>
  <c r="D68" i="4"/>
  <c r="B70" i="4"/>
  <c r="D70" i="4"/>
  <c r="B71" i="4"/>
  <c r="D71" i="4"/>
  <c r="B72" i="4"/>
  <c r="D72" i="4"/>
  <c r="B73" i="4"/>
  <c r="D73" i="4"/>
  <c r="B74" i="4"/>
  <c r="D74" i="4"/>
  <c r="D75" i="4"/>
  <c r="B40" i="4"/>
  <c r="N52" i="1" l="1"/>
  <c r="J52" i="1"/>
  <c r="I35" i="1"/>
  <c r="W106" i="4" l="1"/>
  <c r="R106" i="4"/>
  <c r="M106" i="4"/>
  <c r="I106" i="4"/>
  <c r="N106" i="4" s="1"/>
  <c r="S106" i="4" s="1"/>
  <c r="E106" i="4" s="1"/>
  <c r="X107" i="1"/>
  <c r="S107" i="1"/>
  <c r="N107" i="1"/>
  <c r="J107" i="1"/>
  <c r="O107" i="1" s="1"/>
  <c r="T107" i="1" s="1"/>
  <c r="F107" i="1" s="1"/>
  <c r="I13" i="1" l="1"/>
  <c r="I12" i="1" s="1"/>
  <c r="H13" i="1"/>
  <c r="H12" i="1" s="1"/>
  <c r="G13" i="1"/>
  <c r="G12" i="1" s="1"/>
  <c r="N26" i="1"/>
  <c r="J26" i="1"/>
  <c r="J25" i="1"/>
  <c r="J13" i="1"/>
  <c r="M13" i="1"/>
  <c r="M12" i="1" s="1"/>
  <c r="L13" i="1"/>
  <c r="L12" i="1" s="1"/>
  <c r="K13" i="1"/>
  <c r="P13" i="1"/>
  <c r="P12" i="1" s="1"/>
  <c r="N13" i="1" l="1"/>
  <c r="K12" i="1"/>
  <c r="N12" i="1"/>
  <c r="J12" i="1"/>
  <c r="O12" i="1" l="1"/>
  <c r="V11" i="2" l="1"/>
  <c r="U11" i="2"/>
  <c r="T11" i="2"/>
  <c r="J11" i="2"/>
  <c r="H11" i="2"/>
  <c r="G11" i="2"/>
  <c r="F11" i="2"/>
  <c r="C102" i="1" l="1"/>
  <c r="C99" i="1"/>
  <c r="C18" i="2" l="1"/>
  <c r="C17" i="2"/>
  <c r="L82" i="4"/>
  <c r="K82" i="4"/>
  <c r="C60" i="2"/>
  <c r="C16" i="2"/>
  <c r="C90" i="2"/>
  <c r="B85" i="2"/>
  <c r="B89" i="2" s="1"/>
  <c r="B87" i="2" s="1"/>
  <c r="C81" i="2"/>
  <c r="C99" i="2"/>
  <c r="C109" i="4" s="1"/>
  <c r="V110" i="4"/>
  <c r="U110" i="4"/>
  <c r="T110" i="4"/>
  <c r="Q110" i="4"/>
  <c r="P110" i="4"/>
  <c r="O110" i="4"/>
  <c r="L110" i="4"/>
  <c r="H110" i="4"/>
  <c r="G110" i="4"/>
  <c r="F110" i="4"/>
  <c r="D110" i="4"/>
  <c r="C110" i="4"/>
  <c r="B110" i="4"/>
  <c r="V109" i="4"/>
  <c r="U109" i="4"/>
  <c r="T109" i="4"/>
  <c r="Q109" i="4"/>
  <c r="P109" i="4"/>
  <c r="O109" i="4"/>
  <c r="L109" i="4"/>
  <c r="K109" i="4"/>
  <c r="J109" i="4"/>
  <c r="H109" i="4"/>
  <c r="G109" i="4"/>
  <c r="F109" i="4"/>
  <c r="E109" i="4"/>
  <c r="D109" i="4"/>
  <c r="B109" i="4"/>
  <c r="V107" i="4"/>
  <c r="U107" i="4"/>
  <c r="T107" i="4"/>
  <c r="Q107" i="4"/>
  <c r="P107" i="4"/>
  <c r="O107" i="4"/>
  <c r="L107" i="4"/>
  <c r="K107" i="4"/>
  <c r="J107" i="4"/>
  <c r="H107" i="4"/>
  <c r="G107" i="4"/>
  <c r="F107" i="4"/>
  <c r="E107" i="4"/>
  <c r="D107" i="4"/>
  <c r="V105" i="4"/>
  <c r="U105" i="4"/>
  <c r="T105" i="4"/>
  <c r="Q105" i="4"/>
  <c r="P105" i="4"/>
  <c r="O105" i="4"/>
  <c r="L105" i="4"/>
  <c r="K105" i="4"/>
  <c r="J105" i="4"/>
  <c r="H105" i="4"/>
  <c r="G105" i="4"/>
  <c r="F105" i="4"/>
  <c r="V104" i="4"/>
  <c r="U104" i="4"/>
  <c r="T104" i="4"/>
  <c r="Q104" i="4"/>
  <c r="P104" i="4"/>
  <c r="O104" i="4"/>
  <c r="L104" i="4"/>
  <c r="K104" i="4"/>
  <c r="J104" i="4"/>
  <c r="H104" i="4"/>
  <c r="G104" i="4"/>
  <c r="F104" i="4"/>
  <c r="V103" i="4"/>
  <c r="U103" i="4"/>
  <c r="T103" i="4"/>
  <c r="Q103" i="4"/>
  <c r="P103" i="4"/>
  <c r="O103" i="4"/>
  <c r="L103" i="4"/>
  <c r="K103" i="4"/>
  <c r="J103" i="4"/>
  <c r="H103" i="4"/>
  <c r="G103" i="4"/>
  <c r="F103" i="4"/>
  <c r="D103" i="4"/>
  <c r="B103" i="4"/>
  <c r="D101" i="4"/>
  <c r="B101" i="4"/>
  <c r="B100" i="4"/>
  <c r="B99" i="4"/>
  <c r="V98" i="4"/>
  <c r="U98" i="4"/>
  <c r="T98" i="4"/>
  <c r="Q98" i="4"/>
  <c r="P98" i="4"/>
  <c r="O98" i="4"/>
  <c r="L98" i="4"/>
  <c r="K98" i="4"/>
  <c r="J98" i="4"/>
  <c r="H98" i="4"/>
  <c r="G98" i="4"/>
  <c r="F98" i="4"/>
  <c r="D98" i="4"/>
  <c r="B98" i="4"/>
  <c r="V97" i="4"/>
  <c r="U97" i="4"/>
  <c r="T97" i="4"/>
  <c r="Q97" i="4"/>
  <c r="P97" i="4"/>
  <c r="O97" i="4"/>
  <c r="L97" i="4"/>
  <c r="K97" i="4"/>
  <c r="J97" i="4"/>
  <c r="H97" i="4"/>
  <c r="G97" i="4"/>
  <c r="F97" i="4"/>
  <c r="D97" i="4"/>
  <c r="B97" i="4"/>
  <c r="B96" i="4"/>
  <c r="B95" i="4"/>
  <c r="B94" i="4"/>
  <c r="D92" i="4"/>
  <c r="B92" i="4"/>
  <c r="D91" i="4"/>
  <c r="V89" i="4"/>
  <c r="U89" i="4"/>
  <c r="T89" i="4"/>
  <c r="Q89" i="4"/>
  <c r="P89" i="4"/>
  <c r="O89" i="4"/>
  <c r="L89" i="4"/>
  <c r="K89" i="4"/>
  <c r="J89" i="4"/>
  <c r="H89" i="4"/>
  <c r="G89" i="4"/>
  <c r="F89" i="4"/>
  <c r="B89" i="4"/>
  <c r="D88" i="4"/>
  <c r="V87" i="4"/>
  <c r="U87" i="4"/>
  <c r="Q87" i="4"/>
  <c r="P87" i="4"/>
  <c r="O87" i="4"/>
  <c r="L87" i="4"/>
  <c r="K87" i="4"/>
  <c r="J87" i="4"/>
  <c r="H87" i="4"/>
  <c r="G87" i="4"/>
  <c r="F87" i="4"/>
  <c r="D87" i="4"/>
  <c r="V84" i="4"/>
  <c r="U84" i="4"/>
  <c r="T84" i="4"/>
  <c r="Q84" i="4"/>
  <c r="P84" i="4"/>
  <c r="O84" i="4"/>
  <c r="L84" i="4"/>
  <c r="K84" i="4"/>
  <c r="H84" i="4"/>
  <c r="G84" i="4"/>
  <c r="F84" i="4"/>
  <c r="D84" i="4"/>
  <c r="B84" i="4"/>
  <c r="V83" i="4"/>
  <c r="U83" i="4"/>
  <c r="T83" i="4"/>
  <c r="Q83" i="4"/>
  <c r="P83" i="4"/>
  <c r="O83" i="4"/>
  <c r="L83" i="4"/>
  <c r="K83" i="4"/>
  <c r="H83" i="4"/>
  <c r="G83" i="4"/>
  <c r="F83" i="4"/>
  <c r="D83" i="4"/>
  <c r="B83" i="4"/>
  <c r="V82" i="4"/>
  <c r="U82" i="4"/>
  <c r="T82" i="4"/>
  <c r="Q82" i="4"/>
  <c r="P82" i="4"/>
  <c r="O82" i="4"/>
  <c r="H82" i="4"/>
  <c r="G82" i="4"/>
  <c r="F82" i="4"/>
  <c r="D82" i="4"/>
  <c r="B82" i="4"/>
  <c r="V80" i="4"/>
  <c r="U80" i="4"/>
  <c r="T80" i="4"/>
  <c r="Q80" i="4"/>
  <c r="P80" i="4"/>
  <c r="O80" i="4"/>
  <c r="H80" i="4"/>
  <c r="G80" i="4"/>
  <c r="F80" i="4"/>
  <c r="D80" i="4"/>
  <c r="B80" i="4"/>
  <c r="V79" i="4"/>
  <c r="U79" i="4"/>
  <c r="T79" i="4"/>
  <c r="Q79" i="4"/>
  <c r="P79" i="4"/>
  <c r="O79" i="4"/>
  <c r="H79" i="4"/>
  <c r="G79" i="4"/>
  <c r="F79" i="4"/>
  <c r="D79" i="4"/>
  <c r="B79" i="4"/>
  <c r="V78" i="4"/>
  <c r="U78" i="4"/>
  <c r="T78" i="4"/>
  <c r="Q78" i="4"/>
  <c r="P78" i="4"/>
  <c r="O78" i="4"/>
  <c r="H78" i="4"/>
  <c r="G78" i="4"/>
  <c r="F78" i="4"/>
  <c r="D78" i="4"/>
  <c r="B78" i="4"/>
  <c r="V77" i="4"/>
  <c r="U77" i="4"/>
  <c r="T77" i="4"/>
  <c r="Q77" i="4"/>
  <c r="P77" i="4"/>
  <c r="O77" i="4"/>
  <c r="H77" i="4"/>
  <c r="G77" i="4"/>
  <c r="F77" i="4"/>
  <c r="D77" i="4"/>
  <c r="B77" i="4"/>
  <c r="V75" i="4"/>
  <c r="U75" i="4"/>
  <c r="T75" i="4"/>
  <c r="Q75" i="4"/>
  <c r="P75" i="4"/>
  <c r="O75" i="4"/>
  <c r="L75" i="4"/>
  <c r="K75" i="4"/>
  <c r="J75" i="4"/>
  <c r="H75" i="4"/>
  <c r="G75" i="4"/>
  <c r="F75" i="4"/>
  <c r="V74" i="4"/>
  <c r="U74" i="4"/>
  <c r="T74" i="4"/>
  <c r="Q74" i="4"/>
  <c r="P74" i="4"/>
  <c r="O74" i="4"/>
  <c r="L74" i="4"/>
  <c r="K74" i="4"/>
  <c r="J74" i="4"/>
  <c r="H74" i="4"/>
  <c r="G74" i="4"/>
  <c r="F74" i="4"/>
  <c r="V73" i="4"/>
  <c r="U73" i="4"/>
  <c r="T73" i="4"/>
  <c r="Q73" i="4"/>
  <c r="P73" i="4"/>
  <c r="O73" i="4"/>
  <c r="L73" i="4"/>
  <c r="K73" i="4"/>
  <c r="J73" i="4"/>
  <c r="H73" i="4"/>
  <c r="G73" i="4"/>
  <c r="F73" i="4"/>
  <c r="V72" i="4"/>
  <c r="U72" i="4"/>
  <c r="T72" i="4"/>
  <c r="Q72" i="4"/>
  <c r="P72" i="4"/>
  <c r="O72" i="4"/>
  <c r="L72" i="4"/>
  <c r="K72" i="4"/>
  <c r="J72" i="4"/>
  <c r="H72" i="4"/>
  <c r="G72" i="4"/>
  <c r="F72" i="4"/>
  <c r="V71" i="4"/>
  <c r="U71" i="4"/>
  <c r="T71" i="4"/>
  <c r="Q71" i="4"/>
  <c r="P71" i="4"/>
  <c r="O71" i="4"/>
  <c r="L71" i="4"/>
  <c r="K71" i="4"/>
  <c r="J71" i="4"/>
  <c r="H71" i="4"/>
  <c r="G71" i="4"/>
  <c r="F71" i="4"/>
  <c r="V70" i="4"/>
  <c r="U70" i="4"/>
  <c r="T70" i="4"/>
  <c r="Q70" i="4"/>
  <c r="P70" i="4"/>
  <c r="O70" i="4"/>
  <c r="L70" i="4"/>
  <c r="K70" i="4"/>
  <c r="J70" i="4"/>
  <c r="H70" i="4"/>
  <c r="G70" i="4"/>
  <c r="F70" i="4"/>
  <c r="V68" i="4"/>
  <c r="U68" i="4"/>
  <c r="T68" i="4"/>
  <c r="Q68" i="4"/>
  <c r="P68" i="4"/>
  <c r="O68" i="4"/>
  <c r="L68" i="4"/>
  <c r="K68" i="4"/>
  <c r="J68" i="4"/>
  <c r="H68" i="4"/>
  <c r="G68" i="4"/>
  <c r="F68" i="4"/>
  <c r="V67" i="4"/>
  <c r="U67" i="4"/>
  <c r="T67" i="4"/>
  <c r="Q67" i="4"/>
  <c r="P67" i="4"/>
  <c r="O67" i="4"/>
  <c r="L67" i="4"/>
  <c r="K67" i="4"/>
  <c r="J67" i="4"/>
  <c r="H67" i="4"/>
  <c r="G67" i="4"/>
  <c r="F67" i="4"/>
  <c r="V66" i="4"/>
  <c r="U66" i="4"/>
  <c r="T66" i="4"/>
  <c r="Q66" i="4"/>
  <c r="P66" i="4"/>
  <c r="O66" i="4"/>
  <c r="L66" i="4"/>
  <c r="K66" i="4"/>
  <c r="J66" i="4"/>
  <c r="H66" i="4"/>
  <c r="G66" i="4"/>
  <c r="F66" i="4"/>
  <c r="D66" i="4"/>
  <c r="B66" i="4"/>
  <c r="V65" i="4"/>
  <c r="U65" i="4"/>
  <c r="T65" i="4"/>
  <c r="Q65" i="4"/>
  <c r="P65" i="4"/>
  <c r="O65" i="4"/>
  <c r="L65" i="4"/>
  <c r="K65" i="4"/>
  <c r="J65" i="4"/>
  <c r="H65" i="4"/>
  <c r="G65" i="4"/>
  <c r="F65" i="4"/>
  <c r="D65" i="4"/>
  <c r="B65" i="4"/>
  <c r="V64" i="4"/>
  <c r="U64" i="4"/>
  <c r="T64" i="4"/>
  <c r="Q64" i="4"/>
  <c r="P64" i="4"/>
  <c r="O64" i="4"/>
  <c r="L64" i="4"/>
  <c r="K64" i="4"/>
  <c r="J64" i="4"/>
  <c r="H64" i="4"/>
  <c r="G64" i="4"/>
  <c r="F64" i="4"/>
  <c r="D64" i="4"/>
  <c r="V63" i="4"/>
  <c r="U63" i="4"/>
  <c r="T63" i="4"/>
  <c r="Q63" i="4"/>
  <c r="P63" i="4"/>
  <c r="O63" i="4"/>
  <c r="L63" i="4"/>
  <c r="K63" i="4"/>
  <c r="J63" i="4"/>
  <c r="H63" i="4"/>
  <c r="G63" i="4"/>
  <c r="F63" i="4"/>
  <c r="D63" i="4"/>
  <c r="V62" i="4"/>
  <c r="U62" i="4"/>
  <c r="T62" i="4"/>
  <c r="Q62" i="4"/>
  <c r="P62" i="4"/>
  <c r="O62" i="4"/>
  <c r="L62" i="4"/>
  <c r="K62" i="4"/>
  <c r="J62" i="4"/>
  <c r="H62" i="4"/>
  <c r="G62" i="4"/>
  <c r="F62" i="4"/>
  <c r="D62" i="4"/>
  <c r="B62" i="4"/>
  <c r="V58" i="4"/>
  <c r="U58" i="4"/>
  <c r="T58" i="4"/>
  <c r="Q58" i="4"/>
  <c r="P58" i="4"/>
  <c r="O58" i="4"/>
  <c r="L58" i="4"/>
  <c r="K58" i="4"/>
  <c r="J58" i="4"/>
  <c r="H58" i="4"/>
  <c r="G58" i="4"/>
  <c r="F58" i="4"/>
  <c r="D58" i="4"/>
  <c r="B58" i="4"/>
  <c r="V57" i="4"/>
  <c r="U57" i="4"/>
  <c r="T57" i="4"/>
  <c r="Q57" i="4"/>
  <c r="P57" i="4"/>
  <c r="O57" i="4"/>
  <c r="L57" i="4"/>
  <c r="K57" i="4"/>
  <c r="J57" i="4"/>
  <c r="H57" i="4"/>
  <c r="G57" i="4"/>
  <c r="F57" i="4"/>
  <c r="D57" i="4"/>
  <c r="B57" i="4"/>
  <c r="V56" i="4"/>
  <c r="U56" i="4"/>
  <c r="T56" i="4"/>
  <c r="Q56" i="4"/>
  <c r="P56" i="4"/>
  <c r="O56" i="4"/>
  <c r="L56" i="4"/>
  <c r="K56" i="4"/>
  <c r="J56" i="4"/>
  <c r="H56" i="4"/>
  <c r="G56" i="4"/>
  <c r="F56" i="4"/>
  <c r="B56" i="4"/>
  <c r="V55" i="4"/>
  <c r="U55" i="4"/>
  <c r="T55" i="4"/>
  <c r="Q55" i="4"/>
  <c r="P55" i="4"/>
  <c r="O55" i="4"/>
  <c r="L55" i="4"/>
  <c r="K55" i="4"/>
  <c r="J55" i="4"/>
  <c r="H55" i="4"/>
  <c r="G55" i="4"/>
  <c r="F55" i="4"/>
  <c r="B55" i="4"/>
  <c r="V54" i="4"/>
  <c r="U54" i="4"/>
  <c r="T54" i="4"/>
  <c r="Q54" i="4"/>
  <c r="P54" i="4"/>
  <c r="O54" i="4"/>
  <c r="L54" i="4"/>
  <c r="K54" i="4"/>
  <c r="J54" i="4"/>
  <c r="H54" i="4"/>
  <c r="G54" i="4"/>
  <c r="F54" i="4"/>
  <c r="B54" i="4"/>
  <c r="V53" i="4"/>
  <c r="U53" i="4"/>
  <c r="T53" i="4"/>
  <c r="Q53" i="4"/>
  <c r="P53" i="4"/>
  <c r="O53" i="4"/>
  <c r="L53" i="4"/>
  <c r="K53" i="4"/>
  <c r="J53" i="4"/>
  <c r="H53" i="4"/>
  <c r="G53" i="4"/>
  <c r="F53" i="4"/>
  <c r="D53" i="4"/>
  <c r="B53" i="4"/>
  <c r="V51" i="4"/>
  <c r="U51" i="4"/>
  <c r="T51" i="4"/>
  <c r="Q51" i="4"/>
  <c r="P51" i="4"/>
  <c r="O51" i="4"/>
  <c r="L51" i="4"/>
  <c r="K51" i="4"/>
  <c r="J51" i="4"/>
  <c r="H51" i="4"/>
  <c r="G51" i="4"/>
  <c r="F51" i="4"/>
  <c r="B51" i="4"/>
  <c r="V50" i="4"/>
  <c r="U50" i="4"/>
  <c r="T50" i="4"/>
  <c r="Q50" i="4"/>
  <c r="P50" i="4"/>
  <c r="O50" i="4"/>
  <c r="L50" i="4"/>
  <c r="K50" i="4"/>
  <c r="J50" i="4"/>
  <c r="H50" i="4"/>
  <c r="G50" i="4"/>
  <c r="F50" i="4"/>
  <c r="B50" i="4"/>
  <c r="V49" i="4"/>
  <c r="U49" i="4"/>
  <c r="T49" i="4"/>
  <c r="Q49" i="4"/>
  <c r="P49" i="4"/>
  <c r="O49" i="4"/>
  <c r="L49" i="4"/>
  <c r="K49" i="4"/>
  <c r="J49" i="4"/>
  <c r="H49" i="4"/>
  <c r="G49" i="4"/>
  <c r="F49" i="4"/>
  <c r="D49" i="4"/>
  <c r="B49" i="4"/>
  <c r="B48" i="4"/>
  <c r="V48" i="4"/>
  <c r="U48" i="4"/>
  <c r="Q48" i="4"/>
  <c r="P48" i="4"/>
  <c r="O48" i="4"/>
  <c r="L48" i="4"/>
  <c r="K48" i="4"/>
  <c r="J48" i="4"/>
  <c r="H48" i="4"/>
  <c r="G48" i="4"/>
  <c r="F48" i="4"/>
  <c r="D48" i="4"/>
  <c r="V47" i="4"/>
  <c r="U47" i="4"/>
  <c r="T47" i="4"/>
  <c r="Q47" i="4"/>
  <c r="P47" i="4"/>
  <c r="O47" i="4"/>
  <c r="L47" i="4"/>
  <c r="K47" i="4"/>
  <c r="J47" i="4"/>
  <c r="H47" i="4"/>
  <c r="G47" i="4"/>
  <c r="F47" i="4"/>
  <c r="V46" i="4"/>
  <c r="U46" i="4"/>
  <c r="T46" i="4"/>
  <c r="Q46" i="4"/>
  <c r="P46" i="4"/>
  <c r="O46" i="4"/>
  <c r="L46" i="4"/>
  <c r="K46" i="4"/>
  <c r="J46" i="4"/>
  <c r="H46" i="4"/>
  <c r="G46" i="4"/>
  <c r="F46" i="4"/>
  <c r="D46" i="4"/>
  <c r="B46" i="4"/>
  <c r="B47" i="4"/>
  <c r="V45" i="4"/>
  <c r="U45" i="4"/>
  <c r="T45" i="4"/>
  <c r="Q45" i="4"/>
  <c r="P45" i="4"/>
  <c r="O45" i="4"/>
  <c r="L45" i="4"/>
  <c r="K45" i="4"/>
  <c r="J45" i="4"/>
  <c r="H45" i="4"/>
  <c r="G45" i="4"/>
  <c r="F45" i="4"/>
  <c r="D45" i="4"/>
  <c r="B45" i="4"/>
  <c r="V43" i="4"/>
  <c r="U43" i="4"/>
  <c r="T43" i="4"/>
  <c r="Q43" i="4"/>
  <c r="P43" i="4"/>
  <c r="O43" i="4"/>
  <c r="L43" i="4"/>
  <c r="K43" i="4"/>
  <c r="J43" i="4"/>
  <c r="H43" i="4"/>
  <c r="G43" i="4"/>
  <c r="F43" i="4"/>
  <c r="D43" i="4"/>
  <c r="B43" i="4"/>
  <c r="V42" i="4"/>
  <c r="U42" i="4"/>
  <c r="T42" i="4"/>
  <c r="Q42" i="4"/>
  <c r="P42" i="4"/>
  <c r="O42" i="4"/>
  <c r="L42" i="4"/>
  <c r="K42" i="4"/>
  <c r="J42" i="4"/>
  <c r="H42" i="4"/>
  <c r="G42" i="4"/>
  <c r="F42" i="4"/>
  <c r="D42" i="4"/>
  <c r="B42" i="4"/>
  <c r="D41" i="4"/>
  <c r="F40" i="4"/>
  <c r="V40" i="4"/>
  <c r="U40" i="4"/>
  <c r="T40" i="4"/>
  <c r="Q40" i="4"/>
  <c r="P40" i="4"/>
  <c r="O40" i="4"/>
  <c r="L40" i="4"/>
  <c r="K40" i="4"/>
  <c r="J40" i="4"/>
  <c r="H40" i="4"/>
  <c r="G40" i="4"/>
  <c r="D40" i="4"/>
  <c r="V38" i="4"/>
  <c r="U38" i="4"/>
  <c r="T38" i="4"/>
  <c r="Q38" i="4"/>
  <c r="P38" i="4"/>
  <c r="O38" i="4"/>
  <c r="L38" i="4"/>
  <c r="K38" i="4"/>
  <c r="J38" i="4"/>
  <c r="H38" i="4"/>
  <c r="G38" i="4"/>
  <c r="F38" i="4"/>
  <c r="D38" i="4"/>
  <c r="B38" i="4"/>
  <c r="V37" i="4"/>
  <c r="U37" i="4"/>
  <c r="T37" i="4"/>
  <c r="Q37" i="4"/>
  <c r="P37" i="4"/>
  <c r="O37" i="4"/>
  <c r="L37" i="4"/>
  <c r="K37" i="4"/>
  <c r="J37" i="4"/>
  <c r="H37" i="4"/>
  <c r="G37" i="4"/>
  <c r="F37" i="4"/>
  <c r="D37" i="4"/>
  <c r="B37" i="4"/>
  <c r="V36" i="4"/>
  <c r="U36" i="4"/>
  <c r="T36" i="4"/>
  <c r="Q36" i="4"/>
  <c r="P36" i="4"/>
  <c r="O36" i="4"/>
  <c r="L36" i="4"/>
  <c r="K36" i="4"/>
  <c r="J36" i="4"/>
  <c r="H36" i="4"/>
  <c r="G36" i="4"/>
  <c r="F36" i="4"/>
  <c r="D36" i="4"/>
  <c r="B36" i="4"/>
  <c r="V35" i="4"/>
  <c r="U35" i="4"/>
  <c r="T35" i="4"/>
  <c r="Q35" i="4"/>
  <c r="P35" i="4"/>
  <c r="O35" i="4"/>
  <c r="L35" i="4"/>
  <c r="K35" i="4"/>
  <c r="J35" i="4"/>
  <c r="H35" i="4"/>
  <c r="G35" i="4"/>
  <c r="F35" i="4"/>
  <c r="D35" i="4"/>
  <c r="B35" i="4"/>
  <c r="B33" i="4"/>
  <c r="D33" i="4"/>
  <c r="D32" i="4"/>
  <c r="B32" i="4"/>
  <c r="F29" i="4"/>
  <c r="V30" i="4"/>
  <c r="U30" i="4"/>
  <c r="T30" i="4"/>
  <c r="Q30" i="4"/>
  <c r="P30" i="4"/>
  <c r="O30" i="4"/>
  <c r="L30" i="4"/>
  <c r="K30" i="4"/>
  <c r="J30" i="4"/>
  <c r="H30" i="4"/>
  <c r="G30" i="4"/>
  <c r="F30" i="4"/>
  <c r="D30" i="4"/>
  <c r="B30" i="4"/>
  <c r="B29" i="4"/>
  <c r="V31" i="4"/>
  <c r="U31" i="4"/>
  <c r="T31" i="4"/>
  <c r="Q31" i="4"/>
  <c r="P31" i="4"/>
  <c r="O31" i="4"/>
  <c r="L31" i="4"/>
  <c r="K31" i="4"/>
  <c r="J31" i="4"/>
  <c r="H31" i="4"/>
  <c r="G31" i="4"/>
  <c r="F31" i="4"/>
  <c r="D31" i="4"/>
  <c r="B31" i="4"/>
  <c r="D29" i="4"/>
  <c r="D28" i="4"/>
  <c r="D24" i="4"/>
  <c r="B24" i="4"/>
  <c r="G19" i="4"/>
  <c r="B19" i="4"/>
  <c r="C19" i="4"/>
  <c r="D19" i="4"/>
  <c r="D18" i="4"/>
  <c r="C18" i="4"/>
  <c r="B18" i="4"/>
  <c r="B16" i="4"/>
  <c r="D15" i="4"/>
  <c r="F14" i="4"/>
  <c r="B15" i="4"/>
  <c r="B14" i="4"/>
  <c r="B13" i="4"/>
  <c r="D102" i="1"/>
  <c r="C101" i="4" s="1"/>
  <c r="D99" i="1"/>
  <c r="C98" i="4" s="1"/>
  <c r="D98" i="1"/>
  <c r="C97" i="4" s="1"/>
  <c r="D85" i="1"/>
  <c r="D84" i="1"/>
  <c r="D83" i="1"/>
  <c r="D81" i="1"/>
  <c r="D80" i="1"/>
  <c r="D79" i="1"/>
  <c r="D78" i="1"/>
  <c r="D75" i="1"/>
  <c r="D74" i="1"/>
  <c r="D73" i="1"/>
  <c r="D72" i="1"/>
  <c r="D71" i="1"/>
  <c r="D69" i="1"/>
  <c r="D68" i="1"/>
  <c r="D67" i="1"/>
  <c r="D66" i="1"/>
  <c r="D55" i="1"/>
  <c r="C54" i="4" s="1"/>
  <c r="D54" i="1"/>
  <c r="C53" i="4" s="1"/>
  <c r="D52" i="1"/>
  <c r="C51" i="4" s="1"/>
  <c r="D51" i="1"/>
  <c r="C50" i="4" s="1"/>
  <c r="D44" i="1"/>
  <c r="D43" i="1"/>
  <c r="D41" i="1"/>
  <c r="C40" i="4" s="1"/>
  <c r="D64" i="1"/>
  <c r="D63" i="1"/>
  <c r="D61" i="1"/>
  <c r="D60" i="1"/>
  <c r="D59" i="1"/>
  <c r="D58" i="1"/>
  <c r="D57" i="1"/>
  <c r="C56" i="4" s="1"/>
  <c r="D56" i="1"/>
  <c r="C55" i="4" s="1"/>
  <c r="D50" i="1"/>
  <c r="D49" i="1"/>
  <c r="D47" i="1"/>
  <c r="D48" i="1"/>
  <c r="C47" i="4" s="1"/>
  <c r="D46" i="1"/>
  <c r="L42" i="1"/>
  <c r="G45" i="1"/>
  <c r="D39" i="1"/>
  <c r="C38" i="4" s="1"/>
  <c r="D34" i="1"/>
  <c r="F34" i="1" s="1"/>
  <c r="G34" i="1" s="1"/>
  <c r="F33" i="4" s="1"/>
  <c r="D33" i="1"/>
  <c r="D25" i="1"/>
  <c r="C24" i="4" s="1"/>
  <c r="D21" i="1"/>
  <c r="D17" i="1"/>
  <c r="D16" i="1"/>
  <c r="C15" i="4" s="1"/>
  <c r="D15" i="1"/>
  <c r="C14" i="4" s="1"/>
  <c r="D14" i="1"/>
  <c r="J111" i="1"/>
  <c r="C84" i="4" l="1"/>
  <c r="B83" i="2"/>
  <c r="C11" i="2"/>
  <c r="J82" i="4"/>
  <c r="J83" i="4"/>
  <c r="J84" i="4"/>
  <c r="C13" i="4"/>
  <c r="B93" i="4"/>
  <c r="H34" i="1"/>
  <c r="M100" i="2"/>
  <c r="W100" i="2"/>
  <c r="T84" i="2"/>
  <c r="W97" i="1"/>
  <c r="V96" i="4" s="1"/>
  <c r="V97" i="1"/>
  <c r="U96" i="4" s="1"/>
  <c r="U97" i="1"/>
  <c r="T96" i="4" s="1"/>
  <c r="P97" i="1"/>
  <c r="O96" i="4" s="1"/>
  <c r="R97" i="1"/>
  <c r="Q96" i="4" s="1"/>
  <c r="Q97" i="1"/>
  <c r="P96" i="4" s="1"/>
  <c r="M97" i="1"/>
  <c r="L96" i="4" s="1"/>
  <c r="L97" i="1"/>
  <c r="K96" i="4" s="1"/>
  <c r="K97" i="1"/>
  <c r="J96" i="4" s="1"/>
  <c r="I97" i="1"/>
  <c r="H96" i="4" s="1"/>
  <c r="H97" i="1"/>
  <c r="G96" i="4" s="1"/>
  <c r="G97" i="1"/>
  <c r="F96" i="4" s="1"/>
  <c r="W102" i="1"/>
  <c r="V101" i="4" s="1"/>
  <c r="V102" i="1"/>
  <c r="U101" i="4" s="1"/>
  <c r="U102" i="1"/>
  <c r="T101" i="4" s="1"/>
  <c r="R102" i="1"/>
  <c r="Q101" i="4" s="1"/>
  <c r="Q102" i="1"/>
  <c r="P101" i="4" s="1"/>
  <c r="P102" i="1"/>
  <c r="O101" i="4" s="1"/>
  <c r="M102" i="1"/>
  <c r="L101" i="4" s="1"/>
  <c r="L102" i="1"/>
  <c r="K101" i="4" s="1"/>
  <c r="K102" i="1"/>
  <c r="J101" i="4" s="1"/>
  <c r="I102" i="1"/>
  <c r="H101" i="4" s="1"/>
  <c r="H102" i="1"/>
  <c r="G101" i="4" s="1"/>
  <c r="G102" i="1"/>
  <c r="F101" i="4" s="1"/>
  <c r="W101" i="1"/>
  <c r="V100" i="4" s="1"/>
  <c r="V101" i="1"/>
  <c r="U100" i="4" s="1"/>
  <c r="U101" i="1"/>
  <c r="T100" i="4" s="1"/>
  <c r="R101" i="1"/>
  <c r="Q100" i="4" s="1"/>
  <c r="Q101" i="1"/>
  <c r="P100" i="4" s="1"/>
  <c r="P101" i="1"/>
  <c r="O100" i="4" s="1"/>
  <c r="M101" i="1"/>
  <c r="L100" i="4" s="1"/>
  <c r="L101" i="1"/>
  <c r="K100" i="4" s="1"/>
  <c r="K101" i="1"/>
  <c r="J100" i="4" s="1"/>
  <c r="I101" i="1"/>
  <c r="H100" i="4" s="1"/>
  <c r="H101" i="1"/>
  <c r="G100" i="4" s="1"/>
  <c r="G101" i="1"/>
  <c r="F100" i="4" s="1"/>
  <c r="X102" i="1"/>
  <c r="W101" i="4" s="1"/>
  <c r="X99" i="1"/>
  <c r="W98" i="4" s="1"/>
  <c r="X98" i="1"/>
  <c r="W97" i="4" s="1"/>
  <c r="S99" i="1"/>
  <c r="S98" i="1"/>
  <c r="N99" i="1"/>
  <c r="N98" i="1"/>
  <c r="J102" i="1"/>
  <c r="J99" i="1"/>
  <c r="I98" i="4" s="1"/>
  <c r="J98" i="1"/>
  <c r="I97" i="4" s="1"/>
  <c r="J97" i="1"/>
  <c r="V88" i="4"/>
  <c r="U88" i="4"/>
  <c r="T88" i="4"/>
  <c r="Q88" i="4"/>
  <c r="P88" i="4"/>
  <c r="O88" i="4"/>
  <c r="L88" i="4"/>
  <c r="K88" i="4"/>
  <c r="J88" i="4"/>
  <c r="H88" i="4"/>
  <c r="G88" i="4"/>
  <c r="X97" i="1" l="1"/>
  <c r="W96" i="4" s="1"/>
  <c r="J101" i="1"/>
  <c r="N97" i="1"/>
  <c r="M96" i="4" s="1"/>
  <c r="S101" i="1"/>
  <c r="R100" i="4" s="1"/>
  <c r="S97" i="1"/>
  <c r="R96" i="4" s="1"/>
  <c r="S102" i="1"/>
  <c r="R101" i="4" s="1"/>
  <c r="X101" i="1"/>
  <c r="W100" i="4" s="1"/>
  <c r="N101" i="1"/>
  <c r="M100" i="4" s="1"/>
  <c r="N102" i="1"/>
  <c r="M101" i="4" s="1"/>
  <c r="I96" i="4"/>
  <c r="I100" i="4"/>
  <c r="I101" i="4"/>
  <c r="O98" i="1"/>
  <c r="N97" i="4" s="1"/>
  <c r="M97" i="4"/>
  <c r="O99" i="1"/>
  <c r="N98" i="4" s="1"/>
  <c r="M98" i="4"/>
  <c r="T98" i="1"/>
  <c r="S97" i="4" s="1"/>
  <c r="R97" i="4"/>
  <c r="T99" i="1"/>
  <c r="S98" i="4" s="1"/>
  <c r="R98" i="4"/>
  <c r="F98" i="1"/>
  <c r="E97" i="4" s="1"/>
  <c r="F99" i="1"/>
  <c r="E98" i="4" s="1"/>
  <c r="G100" i="1"/>
  <c r="H100" i="1"/>
  <c r="G99" i="4" s="1"/>
  <c r="I100" i="1"/>
  <c r="H99" i="4" s="1"/>
  <c r="K100" i="1"/>
  <c r="L100" i="1"/>
  <c r="K99" i="4" s="1"/>
  <c r="M100" i="1"/>
  <c r="L99" i="4" s="1"/>
  <c r="P100" i="1"/>
  <c r="Q100" i="1"/>
  <c r="P99" i="4" s="1"/>
  <c r="R100" i="1"/>
  <c r="Q99" i="4" s="1"/>
  <c r="U100" i="1"/>
  <c r="V100" i="1"/>
  <c r="U99" i="4" s="1"/>
  <c r="W100" i="1"/>
  <c r="V99" i="4" s="1"/>
  <c r="G96" i="1"/>
  <c r="F95" i="4" s="1"/>
  <c r="H96" i="1"/>
  <c r="G95" i="4" s="1"/>
  <c r="I96" i="1"/>
  <c r="H95" i="4" s="1"/>
  <c r="K96" i="1"/>
  <c r="J95" i="4" s="1"/>
  <c r="L96" i="1"/>
  <c r="K95" i="4" s="1"/>
  <c r="M96" i="1"/>
  <c r="L95" i="4" s="1"/>
  <c r="P96" i="1"/>
  <c r="O95" i="4" s="1"/>
  <c r="Q96" i="1"/>
  <c r="P95" i="4" s="1"/>
  <c r="R96" i="1"/>
  <c r="Q95" i="4" s="1"/>
  <c r="U96" i="1"/>
  <c r="T95" i="4" s="1"/>
  <c r="V96" i="1"/>
  <c r="U95" i="4" s="1"/>
  <c r="W96" i="1"/>
  <c r="V95" i="4" s="1"/>
  <c r="K110" i="4"/>
  <c r="N111" i="1"/>
  <c r="T111" i="1" s="1"/>
  <c r="F111" i="1" s="1"/>
  <c r="N100" i="2"/>
  <c r="I34" i="1"/>
  <c r="H33" i="4" s="1"/>
  <c r="G33" i="4"/>
  <c r="B101" i="2"/>
  <c r="E112" i="4"/>
  <c r="O97" i="1"/>
  <c r="N96" i="4" s="1"/>
  <c r="F88" i="4"/>
  <c r="T87" i="4"/>
  <c r="X26" i="1"/>
  <c r="S26" i="1"/>
  <c r="F101" i="1" l="1"/>
  <c r="E100" i="4" s="1"/>
  <c r="O102" i="1"/>
  <c r="N101" i="4" s="1"/>
  <c r="T97" i="1"/>
  <c r="S96" i="4" s="1"/>
  <c r="O101" i="1"/>
  <c r="T102" i="1"/>
  <c r="S101" i="4" s="1"/>
  <c r="F102" i="1"/>
  <c r="E101" i="4" s="1"/>
  <c r="F97" i="1"/>
  <c r="E96" i="4" s="1"/>
  <c r="N110" i="4"/>
  <c r="S100" i="2"/>
  <c r="S110" i="4" s="1"/>
  <c r="T99" i="4"/>
  <c r="X100" i="1"/>
  <c r="W99" i="4" s="1"/>
  <c r="O99" i="4"/>
  <c r="S100" i="1"/>
  <c r="R99" i="4" s="1"/>
  <c r="J99" i="4"/>
  <c r="N100" i="1"/>
  <c r="M99" i="4" s="1"/>
  <c r="F99" i="4"/>
  <c r="J100" i="1"/>
  <c r="O26" i="1"/>
  <c r="T26" i="1"/>
  <c r="F26" i="1" s="1"/>
  <c r="E25" i="4" s="1"/>
  <c r="X25" i="1"/>
  <c r="S25" i="1"/>
  <c r="R24" i="4" s="1"/>
  <c r="N25" i="1"/>
  <c r="C94" i="2"/>
  <c r="C103" i="4" s="1"/>
  <c r="C89" i="2"/>
  <c r="C88" i="2"/>
  <c r="C85" i="2"/>
  <c r="C84" i="2"/>
  <c r="C76" i="2"/>
  <c r="C79" i="4" s="1"/>
  <c r="C75" i="2"/>
  <c r="C78" i="4" s="1"/>
  <c r="C72" i="2"/>
  <c r="C65" i="2"/>
  <c r="C68" i="4" s="1"/>
  <c r="C64" i="2"/>
  <c r="C67" i="4" s="1"/>
  <c r="C63" i="2"/>
  <c r="C66" i="4" s="1"/>
  <c r="C62" i="2"/>
  <c r="C65" i="4" s="1"/>
  <c r="C61" i="2"/>
  <c r="C59" i="2"/>
  <c r="C62" i="4" s="1"/>
  <c r="C55" i="2"/>
  <c r="C58" i="4" s="1"/>
  <c r="C54" i="2"/>
  <c r="C57" i="4" s="1"/>
  <c r="C45" i="2"/>
  <c r="C48" i="4" s="1"/>
  <c r="C43" i="2"/>
  <c r="C46" i="4" s="1"/>
  <c r="C42" i="2"/>
  <c r="C45" i="4" s="1"/>
  <c r="C40" i="2"/>
  <c r="C43" i="4" s="1"/>
  <c r="C39" i="2"/>
  <c r="C42" i="4" s="1"/>
  <c r="C30" i="2"/>
  <c r="C33" i="4" s="1"/>
  <c r="C29" i="2"/>
  <c r="C32" i="4" s="1"/>
  <c r="C28" i="2"/>
  <c r="C27" i="2"/>
  <c r="C26" i="2"/>
  <c r="V29" i="4"/>
  <c r="U29" i="4"/>
  <c r="T29" i="4"/>
  <c r="Q29" i="4"/>
  <c r="P29" i="4"/>
  <c r="O29" i="4"/>
  <c r="L29" i="4"/>
  <c r="K29" i="4"/>
  <c r="J29" i="4"/>
  <c r="H29" i="4"/>
  <c r="G29" i="4"/>
  <c r="V28" i="4"/>
  <c r="U28" i="4"/>
  <c r="T28" i="4"/>
  <c r="Q28" i="4"/>
  <c r="P28" i="4"/>
  <c r="O28" i="4"/>
  <c r="L28" i="4"/>
  <c r="K28" i="4"/>
  <c r="J28" i="4"/>
  <c r="H28" i="4"/>
  <c r="G28" i="4"/>
  <c r="F28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D25" i="4"/>
  <c r="B25" i="4"/>
  <c r="W24" i="4"/>
  <c r="V24" i="4"/>
  <c r="U24" i="4"/>
  <c r="T24" i="4"/>
  <c r="Q24" i="4"/>
  <c r="P24" i="4"/>
  <c r="O24" i="4"/>
  <c r="M24" i="4"/>
  <c r="L24" i="4"/>
  <c r="K24" i="4"/>
  <c r="J24" i="4"/>
  <c r="I24" i="4"/>
  <c r="H24" i="4"/>
  <c r="G24" i="4"/>
  <c r="F24" i="4"/>
  <c r="V23" i="4"/>
  <c r="U23" i="4"/>
  <c r="T23" i="4"/>
  <c r="Q23" i="4"/>
  <c r="P23" i="4"/>
  <c r="O23" i="4"/>
  <c r="L23" i="4"/>
  <c r="K23" i="4"/>
  <c r="J23" i="4"/>
  <c r="H23" i="4"/>
  <c r="G23" i="4"/>
  <c r="F23" i="4"/>
  <c r="V22" i="4"/>
  <c r="U22" i="4"/>
  <c r="T22" i="4"/>
  <c r="Q22" i="4"/>
  <c r="P22" i="4"/>
  <c r="O22" i="4"/>
  <c r="L22" i="4"/>
  <c r="K22" i="4"/>
  <c r="J22" i="4"/>
  <c r="H22" i="4"/>
  <c r="G22" i="4"/>
  <c r="F22" i="4"/>
  <c r="B22" i="4"/>
  <c r="V21" i="4"/>
  <c r="U21" i="4"/>
  <c r="T21" i="4"/>
  <c r="Q21" i="4"/>
  <c r="P21" i="4"/>
  <c r="O21" i="4"/>
  <c r="L21" i="4"/>
  <c r="K21" i="4"/>
  <c r="J21" i="4"/>
  <c r="H21" i="4"/>
  <c r="G21" i="4"/>
  <c r="F21" i="4"/>
  <c r="C21" i="4"/>
  <c r="B21" i="4"/>
  <c r="V20" i="4"/>
  <c r="U20" i="4"/>
  <c r="T20" i="4"/>
  <c r="Q20" i="4"/>
  <c r="P20" i="4"/>
  <c r="O20" i="4"/>
  <c r="L20" i="4"/>
  <c r="K20" i="4"/>
  <c r="J20" i="4"/>
  <c r="H20" i="4"/>
  <c r="G20" i="4"/>
  <c r="F20" i="4"/>
  <c r="B20" i="4"/>
  <c r="V19" i="4"/>
  <c r="U19" i="4"/>
  <c r="T19" i="4"/>
  <c r="Q19" i="4"/>
  <c r="P19" i="4"/>
  <c r="O19" i="4"/>
  <c r="L19" i="4"/>
  <c r="K19" i="4"/>
  <c r="J19" i="4"/>
  <c r="H19" i="4"/>
  <c r="F19" i="4"/>
  <c r="V18" i="4"/>
  <c r="U18" i="4"/>
  <c r="T18" i="4"/>
  <c r="Q18" i="4"/>
  <c r="P18" i="4"/>
  <c r="O18" i="4"/>
  <c r="L18" i="4"/>
  <c r="K18" i="4"/>
  <c r="J18" i="4"/>
  <c r="H18" i="4"/>
  <c r="G18" i="4"/>
  <c r="F18" i="4"/>
  <c r="V17" i="4"/>
  <c r="U17" i="4"/>
  <c r="T17" i="4"/>
  <c r="Q17" i="4"/>
  <c r="P17" i="4"/>
  <c r="O17" i="4"/>
  <c r="L17" i="4"/>
  <c r="K17" i="4"/>
  <c r="J17" i="4"/>
  <c r="H17" i="4"/>
  <c r="G17" i="4"/>
  <c r="F17" i="4"/>
  <c r="D17" i="4"/>
  <c r="B17" i="4"/>
  <c r="B12" i="4" s="1"/>
  <c r="V16" i="4"/>
  <c r="U16" i="4"/>
  <c r="T16" i="4"/>
  <c r="Q16" i="4"/>
  <c r="P16" i="4"/>
  <c r="O16" i="4"/>
  <c r="L16" i="4"/>
  <c r="K16" i="4"/>
  <c r="J16" i="4"/>
  <c r="H16" i="4"/>
  <c r="G16" i="4"/>
  <c r="F16" i="4"/>
  <c r="V15" i="4"/>
  <c r="U15" i="4"/>
  <c r="T15" i="4"/>
  <c r="Q15" i="4"/>
  <c r="P15" i="4"/>
  <c r="O15" i="4"/>
  <c r="L15" i="4"/>
  <c r="K15" i="4"/>
  <c r="J15" i="4"/>
  <c r="H15" i="4"/>
  <c r="G15" i="4"/>
  <c r="F15" i="4"/>
  <c r="V14" i="4"/>
  <c r="U14" i="4"/>
  <c r="T14" i="4"/>
  <c r="Q14" i="4"/>
  <c r="P14" i="4"/>
  <c r="O14" i="4"/>
  <c r="L14" i="4"/>
  <c r="K14" i="4"/>
  <c r="J14" i="4"/>
  <c r="H14" i="4"/>
  <c r="G14" i="4"/>
  <c r="V13" i="4"/>
  <c r="U13" i="4"/>
  <c r="T13" i="4"/>
  <c r="Q13" i="4"/>
  <c r="P13" i="4"/>
  <c r="O13" i="4"/>
  <c r="L13" i="4"/>
  <c r="K13" i="4"/>
  <c r="J13" i="4"/>
  <c r="G13" i="4"/>
  <c r="F13" i="4"/>
  <c r="W63" i="4"/>
  <c r="R63" i="4"/>
  <c r="M63" i="4"/>
  <c r="I63" i="4"/>
  <c r="V34" i="4"/>
  <c r="U34" i="4"/>
  <c r="T34" i="4"/>
  <c r="Q34" i="4"/>
  <c r="P34" i="4"/>
  <c r="O34" i="4"/>
  <c r="L34" i="4"/>
  <c r="K34" i="4"/>
  <c r="J34" i="4"/>
  <c r="H34" i="4"/>
  <c r="G34" i="4"/>
  <c r="F34" i="4"/>
  <c r="D34" i="4"/>
  <c r="B34" i="4"/>
  <c r="J12" i="4" l="1"/>
  <c r="J11" i="4" s="1"/>
  <c r="P12" i="4"/>
  <c r="P11" i="4" s="1"/>
  <c r="V12" i="4"/>
  <c r="V11" i="4" s="1"/>
  <c r="N100" i="4"/>
  <c r="T101" i="1"/>
  <c r="S100" i="4" s="1"/>
  <c r="K12" i="4"/>
  <c r="K11" i="4" s="1"/>
  <c r="G12" i="4"/>
  <c r="G11" i="4" s="1"/>
  <c r="L12" i="4"/>
  <c r="L11" i="4" s="1"/>
  <c r="H12" i="4"/>
  <c r="H11" i="4" s="1"/>
  <c r="O12" i="4"/>
  <c r="O11" i="4" s="1"/>
  <c r="U12" i="4"/>
  <c r="U11" i="4" s="1"/>
  <c r="F12" i="4"/>
  <c r="F11" i="4" s="1"/>
  <c r="Q12" i="4"/>
  <c r="Q11" i="4" s="1"/>
  <c r="T12" i="4"/>
  <c r="T11" i="4" s="1"/>
  <c r="F25" i="1"/>
  <c r="E24" i="4" s="1"/>
  <c r="O25" i="1"/>
  <c r="N24" i="4" s="1"/>
  <c r="F100" i="1"/>
  <c r="E99" i="4" s="1"/>
  <c r="I99" i="4"/>
  <c r="O100" i="1"/>
  <c r="G112" i="4"/>
  <c r="H112" i="4" s="1"/>
  <c r="N63" i="4"/>
  <c r="S63" i="4" s="1"/>
  <c r="M34" i="4"/>
  <c r="W34" i="4"/>
  <c r="I34" i="4"/>
  <c r="R34" i="4"/>
  <c r="D38" i="1"/>
  <c r="C37" i="4" s="1"/>
  <c r="D37" i="1"/>
  <c r="C36" i="4" s="1"/>
  <c r="E35" i="1"/>
  <c r="E70" i="1"/>
  <c r="D69" i="4" s="1"/>
  <c r="E101" i="1"/>
  <c r="E97" i="1"/>
  <c r="E91" i="1"/>
  <c r="E87" i="1"/>
  <c r="E112" i="1" s="1"/>
  <c r="E82" i="1"/>
  <c r="E77" i="1"/>
  <c r="D36" i="1"/>
  <c r="C35" i="4" s="1"/>
  <c r="D32" i="1"/>
  <c r="C31" i="4" s="1"/>
  <c r="D31" i="1"/>
  <c r="C30" i="4" s="1"/>
  <c r="D30" i="1"/>
  <c r="C29" i="4" s="1"/>
  <c r="D29" i="1"/>
  <c r="D26" i="1"/>
  <c r="C25" i="4" s="1"/>
  <c r="D23" i="1"/>
  <c r="C22" i="4" s="1"/>
  <c r="C20" i="4"/>
  <c r="C16" i="4"/>
  <c r="C89" i="1"/>
  <c r="C92" i="1"/>
  <c r="B91" i="4" s="1"/>
  <c r="C88" i="1"/>
  <c r="C53" i="1"/>
  <c r="C42" i="1"/>
  <c r="D42" i="1" s="1"/>
  <c r="C76" i="1"/>
  <c r="B75" i="4" s="1"/>
  <c r="C65" i="1"/>
  <c r="C91" i="1"/>
  <c r="B90" i="4" s="1"/>
  <c r="R11" i="4" l="1"/>
  <c r="W11" i="4"/>
  <c r="M11" i="4"/>
  <c r="C34" i="4"/>
  <c r="T25" i="1"/>
  <c r="S24" i="4" s="1"/>
  <c r="B64" i="4"/>
  <c r="D65" i="1"/>
  <c r="D76" i="1"/>
  <c r="C75" i="4" s="1"/>
  <c r="B87" i="4"/>
  <c r="D88" i="1"/>
  <c r="C87" i="4" s="1"/>
  <c r="B88" i="4"/>
  <c r="D89" i="1"/>
  <c r="C88" i="4" s="1"/>
  <c r="D76" i="4"/>
  <c r="D81" i="4"/>
  <c r="D96" i="4"/>
  <c r="D97" i="1"/>
  <c r="C96" i="4" s="1"/>
  <c r="E100" i="1"/>
  <c r="D100" i="4"/>
  <c r="D101" i="1"/>
  <c r="C100" i="4" s="1"/>
  <c r="N99" i="4"/>
  <c r="T100" i="1"/>
  <c r="S99" i="4" s="1"/>
  <c r="I112" i="4"/>
  <c r="N34" i="4"/>
  <c r="S34" i="4" s="1"/>
  <c r="E86" i="1"/>
  <c r="D99" i="4" l="1"/>
  <c r="D100" i="1"/>
  <c r="C99" i="4" s="1"/>
  <c r="E96" i="1"/>
  <c r="C64" i="4"/>
  <c r="J112" i="4"/>
  <c r="K112" i="4" s="1"/>
  <c r="D95" i="4" l="1"/>
  <c r="D96" i="1"/>
  <c r="C95" i="4" s="1"/>
  <c r="L112" i="4"/>
  <c r="D83" i="2"/>
  <c r="D87" i="2"/>
  <c r="C17" i="4"/>
  <c r="C87" i="2" l="1"/>
  <c r="D90" i="4"/>
  <c r="D101" i="2"/>
  <c r="D86" i="4"/>
  <c r="D111" i="4" s="1"/>
  <c r="M112" i="4"/>
  <c r="D82" i="2"/>
  <c r="D85" i="4" s="1"/>
  <c r="C83" i="2"/>
  <c r="T88" i="2"/>
  <c r="C24" i="1"/>
  <c r="C101" i="2" l="1"/>
  <c r="N112" i="4"/>
  <c r="B23" i="4"/>
  <c r="B11" i="4" s="1"/>
  <c r="D24" i="1"/>
  <c r="C23" i="4" s="1"/>
  <c r="B25" i="2"/>
  <c r="B28" i="4" s="1"/>
  <c r="O112" i="4" l="1"/>
  <c r="C25" i="2"/>
  <c r="C28" i="4" s="1"/>
  <c r="P112" i="4" l="1"/>
  <c r="N64" i="1"/>
  <c r="N65" i="1"/>
  <c r="N66" i="1"/>
  <c r="N67" i="1"/>
  <c r="N68" i="1"/>
  <c r="N69" i="1"/>
  <c r="N71" i="1"/>
  <c r="N72" i="1"/>
  <c r="N73" i="1"/>
  <c r="N74" i="1"/>
  <c r="N75" i="1"/>
  <c r="M74" i="4" s="1"/>
  <c r="N76" i="1"/>
  <c r="N78" i="1"/>
  <c r="N79" i="1"/>
  <c r="N80" i="1"/>
  <c r="N81" i="1"/>
  <c r="N83" i="1"/>
  <c r="N84" i="1"/>
  <c r="N85" i="1"/>
  <c r="N88" i="1"/>
  <c r="N89" i="1"/>
  <c r="F89" i="1" s="1"/>
  <c r="F87" i="1" s="1"/>
  <c r="N90" i="1"/>
  <c r="N95" i="1"/>
  <c r="N96" i="1"/>
  <c r="M95" i="4" s="1"/>
  <c r="N104" i="1"/>
  <c r="N105" i="1"/>
  <c r="N106" i="1"/>
  <c r="J64" i="1"/>
  <c r="J65" i="1"/>
  <c r="J66" i="1"/>
  <c r="O66" i="1" s="1"/>
  <c r="J67" i="1"/>
  <c r="J68" i="1"/>
  <c r="J69" i="1"/>
  <c r="J71" i="1"/>
  <c r="O71" i="1" s="1"/>
  <c r="J72" i="1"/>
  <c r="J73" i="1"/>
  <c r="J74" i="1"/>
  <c r="J75" i="1"/>
  <c r="J76" i="1"/>
  <c r="J78" i="1"/>
  <c r="J79" i="1"/>
  <c r="J80" i="1"/>
  <c r="J81" i="1"/>
  <c r="J83" i="1"/>
  <c r="J84" i="1"/>
  <c r="J85" i="1"/>
  <c r="J88" i="1"/>
  <c r="J90" i="1"/>
  <c r="J95" i="1"/>
  <c r="J96" i="1"/>
  <c r="I95" i="4" s="1"/>
  <c r="J104" i="1"/>
  <c r="J105" i="1"/>
  <c r="J106" i="1"/>
  <c r="E90" i="1"/>
  <c r="D89" i="4" s="1"/>
  <c r="E95" i="1"/>
  <c r="E105" i="1"/>
  <c r="D104" i="4" s="1"/>
  <c r="E106" i="1"/>
  <c r="D105" i="4" s="1"/>
  <c r="X30" i="1"/>
  <c r="X31" i="1"/>
  <c r="X32" i="1"/>
  <c r="X36" i="1"/>
  <c r="W35" i="4" s="1"/>
  <c r="X37" i="1"/>
  <c r="W36" i="4" s="1"/>
  <c r="X38" i="1"/>
  <c r="W37" i="4" s="1"/>
  <c r="X39" i="1"/>
  <c r="W38" i="4" s="1"/>
  <c r="X41" i="1"/>
  <c r="W40" i="4" s="1"/>
  <c r="X43" i="1"/>
  <c r="X44" i="1"/>
  <c r="X46" i="1"/>
  <c r="X47" i="1"/>
  <c r="X48" i="1"/>
  <c r="X49" i="1"/>
  <c r="X50" i="1"/>
  <c r="X51" i="1"/>
  <c r="X52" i="1"/>
  <c r="X54" i="1"/>
  <c r="X55" i="1"/>
  <c r="X56" i="1"/>
  <c r="X57" i="1"/>
  <c r="X58" i="1"/>
  <c r="X59" i="1"/>
  <c r="X60" i="1"/>
  <c r="X61" i="1"/>
  <c r="X63" i="1"/>
  <c r="X64" i="1"/>
  <c r="X65" i="1"/>
  <c r="X66" i="1"/>
  <c r="X67" i="1"/>
  <c r="X68" i="1"/>
  <c r="X69" i="1"/>
  <c r="X71" i="1"/>
  <c r="X72" i="1"/>
  <c r="X73" i="1"/>
  <c r="X74" i="1"/>
  <c r="X75" i="1"/>
  <c r="W74" i="4" s="1"/>
  <c r="X76" i="1"/>
  <c r="X78" i="1"/>
  <c r="X79" i="1"/>
  <c r="X80" i="1"/>
  <c r="X81" i="1"/>
  <c r="X83" i="1"/>
  <c r="X84" i="1"/>
  <c r="X85" i="1"/>
  <c r="X88" i="1"/>
  <c r="X89" i="1"/>
  <c r="X90" i="1"/>
  <c r="X95" i="1"/>
  <c r="X96" i="1"/>
  <c r="X104" i="1"/>
  <c r="X105" i="1"/>
  <c r="X106" i="1"/>
  <c r="X29" i="1"/>
  <c r="S30" i="1"/>
  <c r="S31" i="1"/>
  <c r="S32" i="1"/>
  <c r="S36" i="1"/>
  <c r="R35" i="4" s="1"/>
  <c r="S37" i="1"/>
  <c r="R36" i="4" s="1"/>
  <c r="S38" i="1"/>
  <c r="R37" i="4" s="1"/>
  <c r="S39" i="1"/>
  <c r="R38" i="4" s="1"/>
  <c r="S41" i="1"/>
  <c r="R40" i="4" s="1"/>
  <c r="S43" i="1"/>
  <c r="S44" i="1"/>
  <c r="S46" i="1"/>
  <c r="S47" i="1"/>
  <c r="S48" i="1"/>
  <c r="S49" i="1"/>
  <c r="S50" i="1"/>
  <c r="S51" i="1"/>
  <c r="S52" i="1"/>
  <c r="S54" i="1"/>
  <c r="S55" i="1"/>
  <c r="S56" i="1"/>
  <c r="S57" i="1"/>
  <c r="S58" i="1"/>
  <c r="S59" i="1"/>
  <c r="S60" i="1"/>
  <c r="S61" i="1"/>
  <c r="S63" i="1"/>
  <c r="S64" i="1"/>
  <c r="S65" i="1"/>
  <c r="S66" i="1"/>
  <c r="S67" i="1"/>
  <c r="S68" i="1"/>
  <c r="S69" i="1"/>
  <c r="S71" i="1"/>
  <c r="S72" i="1"/>
  <c r="S73" i="1"/>
  <c r="S74" i="1"/>
  <c r="S75" i="1"/>
  <c r="R74" i="4" s="1"/>
  <c r="S76" i="1"/>
  <c r="S78" i="1"/>
  <c r="S79" i="1"/>
  <c r="S80" i="1"/>
  <c r="S81" i="1"/>
  <c r="S83" i="1"/>
  <c r="S84" i="1"/>
  <c r="S85" i="1"/>
  <c r="S88" i="1"/>
  <c r="S89" i="1"/>
  <c r="S90" i="1"/>
  <c r="S95" i="1"/>
  <c r="S96" i="1"/>
  <c r="R95" i="4" s="1"/>
  <c r="S104" i="1"/>
  <c r="S105" i="1"/>
  <c r="S106" i="1"/>
  <c r="S29" i="1"/>
  <c r="O67" i="1"/>
  <c r="O106" i="1"/>
  <c r="N30" i="1"/>
  <c r="N31" i="1"/>
  <c r="N32" i="1"/>
  <c r="N36" i="1"/>
  <c r="M35" i="4" s="1"/>
  <c r="N37" i="1"/>
  <c r="M36" i="4" s="1"/>
  <c r="N38" i="1"/>
  <c r="M37" i="4" s="1"/>
  <c r="N39" i="1"/>
  <c r="M38" i="4" s="1"/>
  <c r="N41" i="1"/>
  <c r="M40" i="4" s="1"/>
  <c r="N43" i="1"/>
  <c r="N44" i="1"/>
  <c r="N46" i="1"/>
  <c r="N47" i="1"/>
  <c r="N48" i="1"/>
  <c r="N49" i="1"/>
  <c r="N50" i="1"/>
  <c r="N51" i="1"/>
  <c r="N54" i="1"/>
  <c r="N55" i="1"/>
  <c r="N56" i="1"/>
  <c r="N57" i="1"/>
  <c r="N58" i="1"/>
  <c r="N59" i="1"/>
  <c r="N60" i="1"/>
  <c r="N61" i="1"/>
  <c r="N63" i="1"/>
  <c r="N29" i="1"/>
  <c r="J30" i="1"/>
  <c r="J31" i="1"/>
  <c r="J32" i="1"/>
  <c r="J34" i="1"/>
  <c r="J36" i="1"/>
  <c r="J37" i="1"/>
  <c r="J38" i="1"/>
  <c r="J39" i="1"/>
  <c r="I38" i="4" s="1"/>
  <c r="J43" i="1"/>
  <c r="J44" i="1"/>
  <c r="J46" i="1"/>
  <c r="J47" i="1"/>
  <c r="J48" i="1"/>
  <c r="J49" i="1"/>
  <c r="J50" i="1"/>
  <c r="J51" i="1"/>
  <c r="J54" i="1"/>
  <c r="J55" i="1"/>
  <c r="J56" i="1"/>
  <c r="J57" i="1"/>
  <c r="J58" i="1"/>
  <c r="J59" i="1"/>
  <c r="J60" i="1"/>
  <c r="J61" i="1"/>
  <c r="J63" i="1"/>
  <c r="J29" i="1"/>
  <c r="E53" i="1"/>
  <c r="D53" i="1" s="1"/>
  <c r="C52" i="4" s="1"/>
  <c r="M26" i="2"/>
  <c r="F106" i="1" l="1"/>
  <c r="T71" i="1"/>
  <c r="O83" i="1"/>
  <c r="T83" i="1" s="1"/>
  <c r="O105" i="1"/>
  <c r="T105" i="1" s="1"/>
  <c r="O74" i="1"/>
  <c r="T74" i="1" s="1"/>
  <c r="O69" i="1"/>
  <c r="T69" i="1" s="1"/>
  <c r="O65" i="1"/>
  <c r="T65" i="1" s="1"/>
  <c r="T67" i="1"/>
  <c r="O88" i="1"/>
  <c r="O76" i="1"/>
  <c r="T76" i="1" s="1"/>
  <c r="O104" i="1"/>
  <c r="T104" i="1" s="1"/>
  <c r="O96" i="1"/>
  <c r="T96" i="1" s="1"/>
  <c r="S95" i="4" s="1"/>
  <c r="O72" i="1"/>
  <c r="T72" i="1" s="1"/>
  <c r="O89" i="1"/>
  <c r="T89" i="1" s="1"/>
  <c r="O56" i="1"/>
  <c r="T56" i="1" s="1"/>
  <c r="T66" i="1"/>
  <c r="O95" i="1"/>
  <c r="T95" i="1" s="1"/>
  <c r="O73" i="1"/>
  <c r="T73" i="1" s="1"/>
  <c r="O68" i="1"/>
  <c r="T68" i="1" s="1"/>
  <c r="O64" i="1"/>
  <c r="T64" i="1" s="1"/>
  <c r="O50" i="1"/>
  <c r="T50" i="1" s="1"/>
  <c r="O32" i="1"/>
  <c r="T32" i="1" s="1"/>
  <c r="O78" i="1"/>
  <c r="T78" i="1" s="1"/>
  <c r="O57" i="1"/>
  <c r="T57" i="1" s="1"/>
  <c r="O52" i="1"/>
  <c r="T52" i="1" s="1"/>
  <c r="O43" i="1"/>
  <c r="T43" i="1" s="1"/>
  <c r="T106" i="1"/>
  <c r="T88" i="1"/>
  <c r="O44" i="1"/>
  <c r="T44" i="1" s="1"/>
  <c r="O31" i="1"/>
  <c r="T31" i="1" s="1"/>
  <c r="O38" i="1"/>
  <c r="I37" i="4"/>
  <c r="O37" i="1"/>
  <c r="I36" i="4"/>
  <c r="O36" i="1"/>
  <c r="I35" i="4"/>
  <c r="O75" i="1"/>
  <c r="I74" i="4"/>
  <c r="O85" i="1"/>
  <c r="T85" i="1" s="1"/>
  <c r="O84" i="1"/>
  <c r="T84" i="1" s="1"/>
  <c r="O81" i="1"/>
  <c r="T81" i="1" s="1"/>
  <c r="O79" i="1"/>
  <c r="T79" i="1" s="1"/>
  <c r="Q112" i="4"/>
  <c r="O90" i="1"/>
  <c r="T90" i="1" s="1"/>
  <c r="O80" i="1"/>
  <c r="T80" i="1" s="1"/>
  <c r="O55" i="1"/>
  <c r="T55" i="1" s="1"/>
  <c r="O59" i="1"/>
  <c r="T59" i="1" s="1"/>
  <c r="F59" i="1"/>
  <c r="O61" i="1"/>
  <c r="T61" i="1" s="1"/>
  <c r="F61" i="1"/>
  <c r="O60" i="1"/>
  <c r="T60" i="1" s="1"/>
  <c r="F60" i="1"/>
  <c r="O58" i="1"/>
  <c r="T58" i="1" s="1"/>
  <c r="F58" i="1"/>
  <c r="O54" i="1"/>
  <c r="T54" i="1" s="1"/>
  <c r="O49" i="1"/>
  <c r="T49" i="1" s="1"/>
  <c r="O48" i="1"/>
  <c r="T48" i="1" s="1"/>
  <c r="O47" i="1"/>
  <c r="T47" i="1" s="1"/>
  <c r="O46" i="1"/>
  <c r="T46" i="1" s="1"/>
  <c r="O39" i="1"/>
  <c r="K34" i="1"/>
  <c r="J33" i="4" s="1"/>
  <c r="E45" i="1"/>
  <c r="O29" i="1"/>
  <c r="O51" i="1"/>
  <c r="T51" i="1" s="1"/>
  <c r="F51" i="1"/>
  <c r="O30" i="1"/>
  <c r="M29" i="4"/>
  <c r="O63" i="1"/>
  <c r="T63" i="1" s="1"/>
  <c r="N95" i="4" l="1"/>
  <c r="T39" i="1"/>
  <c r="S38" i="4" s="1"/>
  <c r="N38" i="4"/>
  <c r="T75" i="1"/>
  <c r="S74" i="4" s="1"/>
  <c r="N74" i="4"/>
  <c r="T36" i="1"/>
  <c r="S35" i="4" s="1"/>
  <c r="N35" i="4"/>
  <c r="T37" i="1"/>
  <c r="S36" i="4" s="1"/>
  <c r="N36" i="4"/>
  <c r="T38" i="1"/>
  <c r="S37" i="4" s="1"/>
  <c r="N37" i="4"/>
  <c r="R112" i="4"/>
  <c r="E40" i="1"/>
  <c r="L34" i="1"/>
  <c r="T30" i="1"/>
  <c r="T29" i="1"/>
  <c r="B78" i="2"/>
  <c r="B73" i="2"/>
  <c r="B66" i="2"/>
  <c r="B49" i="2"/>
  <c r="B52" i="4" s="1"/>
  <c r="B41" i="2"/>
  <c r="B38" i="2"/>
  <c r="B31" i="2"/>
  <c r="C31" i="2" s="1"/>
  <c r="B11" i="2"/>
  <c r="D11" i="2" s="1"/>
  <c r="C10" i="2"/>
  <c r="C38" i="2" l="1"/>
  <c r="C41" i="4" s="1"/>
  <c r="B41" i="4"/>
  <c r="M34" i="1"/>
  <c r="L33" i="4" s="1"/>
  <c r="K33" i="4"/>
  <c r="S112" i="4"/>
  <c r="T112" i="4"/>
  <c r="B82" i="2"/>
  <c r="B10" i="2"/>
  <c r="B36" i="2"/>
  <c r="Q13" i="1"/>
  <c r="Q12" i="1" s="1"/>
  <c r="R13" i="1"/>
  <c r="R12" i="1" s="1"/>
  <c r="U13" i="1"/>
  <c r="U12" i="1" s="1"/>
  <c r="V13" i="1"/>
  <c r="V12" i="1" s="1"/>
  <c r="W13" i="1"/>
  <c r="W12" i="1" s="1"/>
  <c r="C13" i="1"/>
  <c r="C12" i="1" s="1"/>
  <c r="W102" i="2"/>
  <c r="R102" i="2"/>
  <c r="M102" i="2"/>
  <c r="I102" i="2"/>
  <c r="W99" i="2"/>
  <c r="R99" i="2"/>
  <c r="M99" i="2"/>
  <c r="I99" i="2"/>
  <c r="W97" i="2"/>
  <c r="W107" i="4" s="1"/>
  <c r="R97" i="2"/>
  <c r="R107" i="4" s="1"/>
  <c r="M97" i="2"/>
  <c r="M107" i="4" s="1"/>
  <c r="I97" i="2"/>
  <c r="W96" i="2"/>
  <c r="W105" i="4" s="1"/>
  <c r="R96" i="2"/>
  <c r="R105" i="4" s="1"/>
  <c r="M96" i="2"/>
  <c r="M105" i="4" s="1"/>
  <c r="I96" i="2"/>
  <c r="W95" i="2"/>
  <c r="W104" i="4" s="1"/>
  <c r="R95" i="2"/>
  <c r="R104" i="4" s="1"/>
  <c r="M95" i="2"/>
  <c r="M104" i="4" s="1"/>
  <c r="I95" i="2"/>
  <c r="W94" i="2"/>
  <c r="W103" i="4" s="1"/>
  <c r="R94" i="2"/>
  <c r="R103" i="4" s="1"/>
  <c r="M94" i="2"/>
  <c r="M103" i="4" s="1"/>
  <c r="I94" i="2"/>
  <c r="E94" i="2"/>
  <c r="V93" i="2"/>
  <c r="U93" i="2"/>
  <c r="T93" i="2"/>
  <c r="Q93" i="2"/>
  <c r="P93" i="2"/>
  <c r="O93" i="2"/>
  <c r="L93" i="2"/>
  <c r="K93" i="2"/>
  <c r="J93" i="2"/>
  <c r="H93" i="2"/>
  <c r="G93" i="2"/>
  <c r="F93" i="2"/>
  <c r="W95" i="4"/>
  <c r="V90" i="2"/>
  <c r="U90" i="2"/>
  <c r="T90" i="2"/>
  <c r="Q90" i="2"/>
  <c r="P90" i="2"/>
  <c r="O90" i="2"/>
  <c r="L90" i="2"/>
  <c r="K90" i="2"/>
  <c r="J90" i="2"/>
  <c r="H90" i="2"/>
  <c r="G90" i="2"/>
  <c r="F90" i="2"/>
  <c r="V89" i="2"/>
  <c r="U89" i="2"/>
  <c r="T89" i="2"/>
  <c r="T87" i="2" s="1"/>
  <c r="T82" i="2" s="1"/>
  <c r="Q89" i="2"/>
  <c r="P89" i="2"/>
  <c r="P87" i="2" s="1"/>
  <c r="O89" i="2"/>
  <c r="L89" i="2"/>
  <c r="L87" i="2" s="1"/>
  <c r="L82" i="2" s="1"/>
  <c r="K89" i="2"/>
  <c r="K87" i="2" s="1"/>
  <c r="J89" i="2"/>
  <c r="J87" i="2" s="1"/>
  <c r="H89" i="2"/>
  <c r="H87" i="2" s="1"/>
  <c r="G89" i="2"/>
  <c r="F89" i="2"/>
  <c r="V88" i="2"/>
  <c r="U88" i="2"/>
  <c r="W88" i="2"/>
  <c r="Q88" i="2"/>
  <c r="P88" i="2"/>
  <c r="O88" i="2"/>
  <c r="L88" i="2"/>
  <c r="K88" i="2"/>
  <c r="J88" i="2"/>
  <c r="H88" i="2"/>
  <c r="G88" i="2"/>
  <c r="F88" i="2"/>
  <c r="V87" i="2"/>
  <c r="V82" i="2" s="1"/>
  <c r="U87" i="2"/>
  <c r="Q87" i="2"/>
  <c r="O87" i="2"/>
  <c r="G87" i="2"/>
  <c r="W86" i="2"/>
  <c r="W89" i="4" s="1"/>
  <c r="R86" i="2"/>
  <c r="R89" i="4" s="1"/>
  <c r="M86" i="2"/>
  <c r="M89" i="4" s="1"/>
  <c r="I86" i="2"/>
  <c r="W85" i="2"/>
  <c r="W88" i="4" s="1"/>
  <c r="R85" i="2"/>
  <c r="R88" i="4" s="1"/>
  <c r="M85" i="2"/>
  <c r="I85" i="2"/>
  <c r="W84" i="2"/>
  <c r="W87" i="4" s="1"/>
  <c r="R84" i="2"/>
  <c r="R87" i="4" s="1"/>
  <c r="M84" i="2"/>
  <c r="M87" i="4" s="1"/>
  <c r="I84" i="2"/>
  <c r="E84" i="2"/>
  <c r="V83" i="2"/>
  <c r="U83" i="2"/>
  <c r="T83" i="2"/>
  <c r="Q83" i="2"/>
  <c r="P83" i="2"/>
  <c r="O83" i="2"/>
  <c r="L83" i="2"/>
  <c r="K83" i="2"/>
  <c r="J83" i="2"/>
  <c r="H83" i="2"/>
  <c r="G83" i="2"/>
  <c r="G82" i="2" s="1"/>
  <c r="F83" i="2"/>
  <c r="U82" i="2"/>
  <c r="W81" i="2"/>
  <c r="W84" i="4" s="1"/>
  <c r="R81" i="2"/>
  <c r="R84" i="4" s="1"/>
  <c r="M81" i="2"/>
  <c r="M84" i="4" s="1"/>
  <c r="I81" i="2"/>
  <c r="W80" i="2"/>
  <c r="W83" i="4" s="1"/>
  <c r="R80" i="2"/>
  <c r="R83" i="4" s="1"/>
  <c r="M80" i="2"/>
  <c r="M83" i="4" s="1"/>
  <c r="I80" i="2"/>
  <c r="W79" i="2"/>
  <c r="W82" i="4" s="1"/>
  <c r="R79" i="2"/>
  <c r="R82" i="4" s="1"/>
  <c r="M79" i="2"/>
  <c r="M82" i="4" s="1"/>
  <c r="I79" i="2"/>
  <c r="V78" i="2"/>
  <c r="U78" i="2"/>
  <c r="T78" i="2"/>
  <c r="Q78" i="2"/>
  <c r="P78" i="2"/>
  <c r="O78" i="2"/>
  <c r="L78" i="2"/>
  <c r="K78" i="2"/>
  <c r="J78" i="2"/>
  <c r="H78" i="2"/>
  <c r="G78" i="2"/>
  <c r="F78" i="2"/>
  <c r="W77" i="2"/>
  <c r="W80" i="4" s="1"/>
  <c r="R77" i="2"/>
  <c r="R80" i="4" s="1"/>
  <c r="I77" i="2"/>
  <c r="W76" i="2"/>
  <c r="W79" i="4" s="1"/>
  <c r="R76" i="2"/>
  <c r="R79" i="4" s="1"/>
  <c r="I76" i="2"/>
  <c r="W75" i="2"/>
  <c r="W78" i="4" s="1"/>
  <c r="R75" i="2"/>
  <c r="R78" i="4" s="1"/>
  <c r="I75" i="2"/>
  <c r="W74" i="2"/>
  <c r="W77" i="4" s="1"/>
  <c r="R74" i="2"/>
  <c r="R77" i="4" s="1"/>
  <c r="I74" i="2"/>
  <c r="V73" i="2"/>
  <c r="U73" i="2"/>
  <c r="T73" i="2"/>
  <c r="Q73" i="2"/>
  <c r="P73" i="2"/>
  <c r="O73" i="2"/>
  <c r="H73" i="2"/>
  <c r="G73" i="2"/>
  <c r="F73" i="2"/>
  <c r="W72" i="2"/>
  <c r="W75" i="4" s="1"/>
  <c r="R72" i="2"/>
  <c r="R75" i="4" s="1"/>
  <c r="M72" i="2"/>
  <c r="M75" i="4" s="1"/>
  <c r="I72" i="2"/>
  <c r="E72" i="2"/>
  <c r="E71" i="2"/>
  <c r="E74" i="4" s="1"/>
  <c r="W70" i="2"/>
  <c r="W73" i="4" s="1"/>
  <c r="R70" i="2"/>
  <c r="R73" i="4" s="1"/>
  <c r="M70" i="2"/>
  <c r="M73" i="4" s="1"/>
  <c r="I70" i="2"/>
  <c r="W69" i="2"/>
  <c r="W72" i="4" s="1"/>
  <c r="R69" i="2"/>
  <c r="R72" i="4" s="1"/>
  <c r="M69" i="2"/>
  <c r="M72" i="4" s="1"/>
  <c r="I69" i="2"/>
  <c r="W68" i="2"/>
  <c r="W71" i="4" s="1"/>
  <c r="R68" i="2"/>
  <c r="R71" i="4" s="1"/>
  <c r="M68" i="2"/>
  <c r="M71" i="4" s="1"/>
  <c r="I68" i="2"/>
  <c r="W67" i="2"/>
  <c r="W70" i="4" s="1"/>
  <c r="R67" i="2"/>
  <c r="R70" i="4" s="1"/>
  <c r="M67" i="2"/>
  <c r="M70" i="4" s="1"/>
  <c r="I67" i="2"/>
  <c r="W66" i="2"/>
  <c r="Q66" i="2"/>
  <c r="P66" i="2"/>
  <c r="O66" i="2"/>
  <c r="L66" i="2"/>
  <c r="K66" i="2"/>
  <c r="J66" i="2"/>
  <c r="H66" i="2"/>
  <c r="G66" i="2"/>
  <c r="F66" i="2"/>
  <c r="W65" i="2"/>
  <c r="W68" i="4" s="1"/>
  <c r="R65" i="2"/>
  <c r="R68" i="4" s="1"/>
  <c r="M65" i="2"/>
  <c r="M68" i="4" s="1"/>
  <c r="I65" i="2"/>
  <c r="E65" i="2"/>
  <c r="W64" i="2"/>
  <c r="W67" i="4" s="1"/>
  <c r="R64" i="2"/>
  <c r="R67" i="4" s="1"/>
  <c r="M64" i="2"/>
  <c r="M67" i="4" s="1"/>
  <c r="I64" i="2"/>
  <c r="E64" i="2"/>
  <c r="W63" i="2"/>
  <c r="W66" i="4" s="1"/>
  <c r="R63" i="2"/>
  <c r="R66" i="4" s="1"/>
  <c r="M63" i="2"/>
  <c r="M66" i="4" s="1"/>
  <c r="I63" i="2"/>
  <c r="E63" i="2"/>
  <c r="W62" i="2"/>
  <c r="W65" i="4" s="1"/>
  <c r="R62" i="2"/>
  <c r="R65" i="4" s="1"/>
  <c r="M62" i="2"/>
  <c r="M65" i="4" s="1"/>
  <c r="I62" i="2"/>
  <c r="E62" i="2"/>
  <c r="W61" i="2"/>
  <c r="W64" i="4" s="1"/>
  <c r="R61" i="2"/>
  <c r="R64" i="4" s="1"/>
  <c r="M61" i="2"/>
  <c r="M64" i="4" s="1"/>
  <c r="I61" i="2"/>
  <c r="W60" i="2"/>
  <c r="R60" i="2"/>
  <c r="M60" i="2"/>
  <c r="I60" i="2"/>
  <c r="N60" i="2" s="1"/>
  <c r="S60" i="2" s="1"/>
  <c r="W59" i="2"/>
  <c r="W62" i="4" s="1"/>
  <c r="R59" i="2"/>
  <c r="R62" i="4" s="1"/>
  <c r="M59" i="2"/>
  <c r="M62" i="4" s="1"/>
  <c r="I59" i="2"/>
  <c r="E59" i="2"/>
  <c r="W57" i="2"/>
  <c r="R57" i="2"/>
  <c r="M57" i="2"/>
  <c r="I57" i="2"/>
  <c r="N57" i="2" s="1"/>
  <c r="W56" i="2"/>
  <c r="R56" i="2"/>
  <c r="M56" i="2"/>
  <c r="I56" i="2"/>
  <c r="W55" i="2"/>
  <c r="W58" i="4" s="1"/>
  <c r="R55" i="2"/>
  <c r="R58" i="4" s="1"/>
  <c r="M55" i="2"/>
  <c r="M58" i="4" s="1"/>
  <c r="I55" i="2"/>
  <c r="I58" i="4" s="1"/>
  <c r="W54" i="2"/>
  <c r="W57" i="4" s="1"/>
  <c r="R54" i="2"/>
  <c r="R57" i="4" s="1"/>
  <c r="M54" i="2"/>
  <c r="M57" i="4" s="1"/>
  <c r="I54" i="2"/>
  <c r="I57" i="4" s="1"/>
  <c r="W53" i="2"/>
  <c r="W56" i="4" s="1"/>
  <c r="R53" i="2"/>
  <c r="R56" i="4" s="1"/>
  <c r="M53" i="2"/>
  <c r="M56" i="4" s="1"/>
  <c r="I53" i="2"/>
  <c r="W52" i="2"/>
  <c r="W55" i="4" s="1"/>
  <c r="R52" i="2"/>
  <c r="R55" i="4" s="1"/>
  <c r="M52" i="2"/>
  <c r="M55" i="4" s="1"/>
  <c r="I52" i="2"/>
  <c r="W51" i="2"/>
  <c r="W54" i="4" s="1"/>
  <c r="R51" i="2"/>
  <c r="R54" i="4" s="1"/>
  <c r="M51" i="2"/>
  <c r="M54" i="4" s="1"/>
  <c r="I51" i="2"/>
  <c r="W50" i="2"/>
  <c r="W53" i="4" s="1"/>
  <c r="R50" i="2"/>
  <c r="R53" i="4" s="1"/>
  <c r="M50" i="2"/>
  <c r="M53" i="4" s="1"/>
  <c r="I50" i="2"/>
  <c r="V49" i="2"/>
  <c r="U49" i="2"/>
  <c r="T49" i="2"/>
  <c r="Q49" i="2"/>
  <c r="P49" i="2"/>
  <c r="O49" i="2"/>
  <c r="L49" i="2"/>
  <c r="K49" i="2"/>
  <c r="J49" i="2"/>
  <c r="H49" i="2"/>
  <c r="G49" i="2"/>
  <c r="F49" i="2"/>
  <c r="W48" i="2"/>
  <c r="W51" i="4" s="1"/>
  <c r="R48" i="2"/>
  <c r="R51" i="4" s="1"/>
  <c r="M48" i="2"/>
  <c r="M51" i="4" s="1"/>
  <c r="I48" i="2"/>
  <c r="W47" i="2"/>
  <c r="W50" i="4" s="1"/>
  <c r="R47" i="2"/>
  <c r="R50" i="4" s="1"/>
  <c r="M47" i="2"/>
  <c r="M50" i="4" s="1"/>
  <c r="I47" i="2"/>
  <c r="E47" i="2"/>
  <c r="E50" i="4" s="1"/>
  <c r="W46" i="2"/>
  <c r="W49" i="4" s="1"/>
  <c r="R46" i="2"/>
  <c r="R49" i="4" s="1"/>
  <c r="M46" i="2"/>
  <c r="M49" i="4" s="1"/>
  <c r="I46" i="2"/>
  <c r="T45" i="2"/>
  <c r="T48" i="4" s="1"/>
  <c r="R45" i="2"/>
  <c r="R48" i="4" s="1"/>
  <c r="M45" i="2"/>
  <c r="M48" i="4" s="1"/>
  <c r="I45" i="2"/>
  <c r="W44" i="2"/>
  <c r="W47" i="4" s="1"/>
  <c r="R44" i="2"/>
  <c r="R47" i="4" s="1"/>
  <c r="M44" i="2"/>
  <c r="M47" i="4" s="1"/>
  <c r="I44" i="2"/>
  <c r="W43" i="2"/>
  <c r="W46" i="4" s="1"/>
  <c r="R43" i="2"/>
  <c r="R46" i="4" s="1"/>
  <c r="M43" i="2"/>
  <c r="M46" i="4" s="1"/>
  <c r="I43" i="2"/>
  <c r="E43" i="2"/>
  <c r="W42" i="2"/>
  <c r="W45" i="4" s="1"/>
  <c r="R42" i="2"/>
  <c r="R45" i="4" s="1"/>
  <c r="M42" i="2"/>
  <c r="M45" i="4" s="1"/>
  <c r="I42" i="2"/>
  <c r="E42" i="2"/>
  <c r="V41" i="2"/>
  <c r="U41" i="2"/>
  <c r="T41" i="2"/>
  <c r="Q41" i="2"/>
  <c r="P41" i="2"/>
  <c r="O41" i="2"/>
  <c r="L41" i="2"/>
  <c r="K41" i="2"/>
  <c r="J41" i="2"/>
  <c r="H41" i="2"/>
  <c r="G41" i="2"/>
  <c r="F41" i="2"/>
  <c r="W40" i="2"/>
  <c r="W43" i="4" s="1"/>
  <c r="R40" i="2"/>
  <c r="R43" i="4" s="1"/>
  <c r="M40" i="2"/>
  <c r="M43" i="4" s="1"/>
  <c r="I40" i="2"/>
  <c r="E40" i="2"/>
  <c r="W39" i="2"/>
  <c r="W42" i="4" s="1"/>
  <c r="R39" i="2"/>
  <c r="R42" i="4" s="1"/>
  <c r="M39" i="2"/>
  <c r="M42" i="4" s="1"/>
  <c r="I39" i="2"/>
  <c r="V38" i="2"/>
  <c r="U38" i="2"/>
  <c r="T38" i="2"/>
  <c r="T36" i="2" s="1"/>
  <c r="Q38" i="2"/>
  <c r="P38" i="2"/>
  <c r="O38" i="2"/>
  <c r="L38" i="2"/>
  <c r="K38" i="2"/>
  <c r="K41" i="4" s="1"/>
  <c r="J38" i="2"/>
  <c r="H38" i="2"/>
  <c r="G38" i="2"/>
  <c r="F38" i="2"/>
  <c r="Q36" i="2"/>
  <c r="L36" i="2"/>
  <c r="K36" i="2"/>
  <c r="J36" i="2"/>
  <c r="V31" i="2"/>
  <c r="U31" i="2"/>
  <c r="T31" i="2"/>
  <c r="W31" i="2" s="1"/>
  <c r="Q31" i="2"/>
  <c r="P31" i="2"/>
  <c r="O31" i="2"/>
  <c r="R31" i="2" s="1"/>
  <c r="L31" i="2"/>
  <c r="K31" i="2"/>
  <c r="J31" i="2"/>
  <c r="H31" i="2"/>
  <c r="G31" i="2"/>
  <c r="F31" i="2"/>
  <c r="E31" i="2"/>
  <c r="W30" i="2"/>
  <c r="R30" i="2"/>
  <c r="M30" i="2"/>
  <c r="I30" i="2"/>
  <c r="E30" i="2"/>
  <c r="E33" i="4" s="1"/>
  <c r="W29" i="2"/>
  <c r="R29" i="2"/>
  <c r="M29" i="2"/>
  <c r="I29" i="2"/>
  <c r="E29" i="2"/>
  <c r="W28" i="2"/>
  <c r="W31" i="4" s="1"/>
  <c r="R28" i="2"/>
  <c r="R31" i="4" s="1"/>
  <c r="M28" i="2"/>
  <c r="M31" i="4" s="1"/>
  <c r="I28" i="2"/>
  <c r="E28" i="2"/>
  <c r="W27" i="2"/>
  <c r="W30" i="4" s="1"/>
  <c r="R27" i="2"/>
  <c r="R30" i="4" s="1"/>
  <c r="M27" i="2"/>
  <c r="M30" i="4" s="1"/>
  <c r="I27" i="2"/>
  <c r="E27" i="2"/>
  <c r="W26" i="2"/>
  <c r="W29" i="4" s="1"/>
  <c r="R26" i="2"/>
  <c r="R29" i="4" s="1"/>
  <c r="I26" i="2"/>
  <c r="W25" i="2"/>
  <c r="W28" i="4" s="1"/>
  <c r="R25" i="2"/>
  <c r="R28" i="4" s="1"/>
  <c r="M25" i="2"/>
  <c r="M28" i="4" s="1"/>
  <c r="I25" i="2"/>
  <c r="D23" i="4"/>
  <c r="D22" i="4"/>
  <c r="D20" i="4"/>
  <c r="W18" i="2"/>
  <c r="W19" i="4" s="1"/>
  <c r="R18" i="2"/>
  <c r="R19" i="4" s="1"/>
  <c r="M18" i="2"/>
  <c r="M19" i="4" s="1"/>
  <c r="I18" i="2"/>
  <c r="I19" i="4" s="1"/>
  <c r="W17" i="2"/>
  <c r="W18" i="4" s="1"/>
  <c r="R17" i="2"/>
  <c r="R18" i="4" s="1"/>
  <c r="M17" i="2"/>
  <c r="M18" i="4" s="1"/>
  <c r="I17" i="2"/>
  <c r="I18" i="4" s="1"/>
  <c r="W16" i="2"/>
  <c r="W17" i="4" s="1"/>
  <c r="R16" i="2"/>
  <c r="R17" i="4" s="1"/>
  <c r="M16" i="2"/>
  <c r="M17" i="4" s="1"/>
  <c r="I16" i="2"/>
  <c r="I17" i="4" s="1"/>
  <c r="D16" i="4"/>
  <c r="D14" i="4"/>
  <c r="D13" i="4"/>
  <c r="V10" i="2"/>
  <c r="U10" i="2"/>
  <c r="Q11" i="2"/>
  <c r="Q10" i="2" s="1"/>
  <c r="P11" i="2"/>
  <c r="P10" i="2" s="1"/>
  <c r="O11" i="2"/>
  <c r="L11" i="2"/>
  <c r="L10" i="2" s="1"/>
  <c r="K11" i="2"/>
  <c r="K10" i="2" s="1"/>
  <c r="H10" i="2"/>
  <c r="G10" i="2"/>
  <c r="D10" i="2"/>
  <c r="H82" i="2" l="1"/>
  <c r="M88" i="4"/>
  <c r="E85" i="2"/>
  <c r="J82" i="2"/>
  <c r="W82" i="2"/>
  <c r="D12" i="4"/>
  <c r="C12" i="4" s="1"/>
  <c r="N34" i="1"/>
  <c r="M33" i="4"/>
  <c r="X13" i="1"/>
  <c r="X12" i="1"/>
  <c r="S12" i="1"/>
  <c r="T12" i="1" s="1"/>
  <c r="F12" i="1" s="1"/>
  <c r="S13" i="1"/>
  <c r="N27" i="2"/>
  <c r="I30" i="4"/>
  <c r="N28" i="2"/>
  <c r="I31" i="4"/>
  <c r="N29" i="2"/>
  <c r="N30" i="2"/>
  <c r="I33" i="4"/>
  <c r="N42" i="2"/>
  <c r="I45" i="4"/>
  <c r="N43" i="2"/>
  <c r="I46" i="4"/>
  <c r="N45" i="2"/>
  <c r="I48" i="4"/>
  <c r="N47" i="2"/>
  <c r="I50" i="4"/>
  <c r="E56" i="2"/>
  <c r="N59" i="2"/>
  <c r="N62" i="4" s="1"/>
  <c r="I62" i="4"/>
  <c r="N62" i="2"/>
  <c r="I65" i="4"/>
  <c r="N63" i="2"/>
  <c r="I66" i="4"/>
  <c r="N64" i="2"/>
  <c r="I67" i="4"/>
  <c r="N65" i="2"/>
  <c r="I68" i="4"/>
  <c r="N72" i="2"/>
  <c r="I75" i="4"/>
  <c r="F58" i="2"/>
  <c r="T101" i="2"/>
  <c r="U101" i="2"/>
  <c r="V101" i="2"/>
  <c r="N84" i="2"/>
  <c r="N87" i="4" s="1"/>
  <c r="I87" i="4"/>
  <c r="N85" i="2"/>
  <c r="N88" i="4" s="1"/>
  <c r="I88" i="4"/>
  <c r="W87" i="2"/>
  <c r="N94" i="2"/>
  <c r="I103" i="4"/>
  <c r="N99" i="2"/>
  <c r="V58" i="2"/>
  <c r="U58" i="2"/>
  <c r="T58" i="2"/>
  <c r="E80" i="2"/>
  <c r="E81" i="2"/>
  <c r="E79" i="2"/>
  <c r="Q58" i="2"/>
  <c r="O58" i="2"/>
  <c r="K77" i="2"/>
  <c r="L77" i="2"/>
  <c r="M78" i="2"/>
  <c r="J77" i="2"/>
  <c r="G58" i="2"/>
  <c r="N81" i="2"/>
  <c r="I84" i="4"/>
  <c r="N80" i="2"/>
  <c r="I83" i="4"/>
  <c r="I78" i="2"/>
  <c r="N79" i="2"/>
  <c r="I82" i="4"/>
  <c r="I80" i="4"/>
  <c r="I79" i="4"/>
  <c r="I78" i="4"/>
  <c r="I73" i="2"/>
  <c r="I77" i="4"/>
  <c r="Q82" i="2"/>
  <c r="Q101" i="2"/>
  <c r="P82" i="2"/>
  <c r="P101" i="2"/>
  <c r="O82" i="2"/>
  <c r="K82" i="2"/>
  <c r="F101" i="2"/>
  <c r="N86" i="2"/>
  <c r="N89" i="4" s="1"/>
  <c r="I89" i="4"/>
  <c r="F87" i="2"/>
  <c r="I87" i="2" s="1"/>
  <c r="E86" i="2"/>
  <c r="W93" i="2"/>
  <c r="R93" i="2"/>
  <c r="M93" i="2"/>
  <c r="E95" i="2"/>
  <c r="E93" i="2" s="1"/>
  <c r="N96" i="2"/>
  <c r="I105" i="4"/>
  <c r="N97" i="2"/>
  <c r="I107" i="4"/>
  <c r="I93" i="2"/>
  <c r="N95" i="2"/>
  <c r="I104" i="4"/>
  <c r="E68" i="2"/>
  <c r="E69" i="2"/>
  <c r="P58" i="2"/>
  <c r="R66" i="2"/>
  <c r="M66" i="2"/>
  <c r="E67" i="2"/>
  <c r="N70" i="2"/>
  <c r="I73" i="4"/>
  <c r="H58" i="2"/>
  <c r="N68" i="2"/>
  <c r="I71" i="4"/>
  <c r="N69" i="2"/>
  <c r="I72" i="4"/>
  <c r="E70" i="2"/>
  <c r="N67" i="2"/>
  <c r="I70" i="4"/>
  <c r="I66" i="2"/>
  <c r="E61" i="2"/>
  <c r="N61" i="2"/>
  <c r="I64" i="4"/>
  <c r="E57" i="2"/>
  <c r="N56" i="2"/>
  <c r="P36" i="2"/>
  <c r="E50" i="2"/>
  <c r="M49" i="2"/>
  <c r="E52" i="2"/>
  <c r="E53" i="2"/>
  <c r="N51" i="2"/>
  <c r="I54" i="4"/>
  <c r="N52" i="2"/>
  <c r="I55" i="4"/>
  <c r="I49" i="2"/>
  <c r="N53" i="2"/>
  <c r="I56" i="4"/>
  <c r="N50" i="2"/>
  <c r="I53" i="4"/>
  <c r="E51" i="2"/>
  <c r="E48" i="2"/>
  <c r="N48" i="2"/>
  <c r="I51" i="4"/>
  <c r="E46" i="2"/>
  <c r="N46" i="2"/>
  <c r="I49" i="4"/>
  <c r="N44" i="2"/>
  <c r="N47" i="4" s="1"/>
  <c r="I47" i="4"/>
  <c r="F36" i="2"/>
  <c r="I41" i="2"/>
  <c r="F44" i="4"/>
  <c r="H36" i="2"/>
  <c r="M41" i="2"/>
  <c r="N41" i="2"/>
  <c r="S44" i="2"/>
  <c r="S47" i="4" s="1"/>
  <c r="O36" i="2"/>
  <c r="E44" i="2"/>
  <c r="U36" i="2"/>
  <c r="V36" i="2"/>
  <c r="W38" i="2"/>
  <c r="M38" i="2"/>
  <c r="N39" i="2"/>
  <c r="I42" i="4"/>
  <c r="N40" i="2"/>
  <c r="I43" i="4"/>
  <c r="G36" i="2"/>
  <c r="I38" i="2"/>
  <c r="E39" i="2"/>
  <c r="M36" i="2"/>
  <c r="M31" i="2"/>
  <c r="I31" i="2"/>
  <c r="C82" i="2"/>
  <c r="U112" i="4"/>
  <c r="O34" i="1"/>
  <c r="N25" i="2"/>
  <c r="I28" i="4"/>
  <c r="N26" i="2"/>
  <c r="I29" i="4"/>
  <c r="E60" i="2"/>
  <c r="R38" i="2"/>
  <c r="R41" i="2"/>
  <c r="W41" i="2"/>
  <c r="W45" i="2"/>
  <c r="W48" i="4" s="1"/>
  <c r="R49" i="2"/>
  <c r="W49" i="2"/>
  <c r="S56" i="2"/>
  <c r="S57" i="2"/>
  <c r="R73" i="2"/>
  <c r="W73" i="2"/>
  <c r="R78" i="2"/>
  <c r="W78" i="2"/>
  <c r="G101" i="2"/>
  <c r="H101" i="2"/>
  <c r="J101" i="2"/>
  <c r="K101" i="2"/>
  <c r="L101" i="2"/>
  <c r="O101" i="2"/>
  <c r="S84" i="2"/>
  <c r="S87" i="4" s="1"/>
  <c r="S85" i="2"/>
  <c r="S88" i="4" s="1"/>
  <c r="S86" i="2"/>
  <c r="S89" i="4" s="1"/>
  <c r="M87" i="2"/>
  <c r="R87" i="2"/>
  <c r="I88" i="2"/>
  <c r="M88" i="2"/>
  <c r="R88" i="2"/>
  <c r="I89" i="2"/>
  <c r="M89" i="2"/>
  <c r="R89" i="2"/>
  <c r="W89" i="2"/>
  <c r="I90" i="2"/>
  <c r="M90" i="2"/>
  <c r="R90" i="2"/>
  <c r="W90" i="2"/>
  <c r="S99" i="2"/>
  <c r="N102" i="2"/>
  <c r="N54" i="2"/>
  <c r="E54" i="2"/>
  <c r="E57" i="4" s="1"/>
  <c r="T24" i="2"/>
  <c r="N55" i="2"/>
  <c r="E55" i="2"/>
  <c r="E58" i="4" s="1"/>
  <c r="E26" i="2"/>
  <c r="E25" i="2"/>
  <c r="E28" i="4" s="1"/>
  <c r="E18" i="2"/>
  <c r="E19" i="4" s="1"/>
  <c r="N18" i="2"/>
  <c r="W11" i="2"/>
  <c r="R11" i="2"/>
  <c r="O10" i="2"/>
  <c r="R10" i="2" s="1"/>
  <c r="M11" i="2"/>
  <c r="N17" i="2"/>
  <c r="J10" i="2"/>
  <c r="M10" i="2" s="1"/>
  <c r="E17" i="2"/>
  <c r="E18" i="4" s="1"/>
  <c r="T10" i="2"/>
  <c r="W10" i="2" s="1"/>
  <c r="I11" i="2"/>
  <c r="N11" i="2" s="1"/>
  <c r="F10" i="2"/>
  <c r="N16" i="2"/>
  <c r="N17" i="4" s="1"/>
  <c r="E16" i="2"/>
  <c r="S59" i="2"/>
  <c r="S62" i="4" s="1"/>
  <c r="N88" i="2"/>
  <c r="E88" i="2"/>
  <c r="N90" i="2"/>
  <c r="I83" i="2"/>
  <c r="M83" i="2"/>
  <c r="R83" i="2"/>
  <c r="W83" i="2"/>
  <c r="N89" i="2" l="1"/>
  <c r="S89" i="2" s="1"/>
  <c r="E89" i="2"/>
  <c r="E17" i="4"/>
  <c r="E11" i="2"/>
  <c r="E10" i="2" s="1"/>
  <c r="W101" i="2"/>
  <c r="S55" i="2"/>
  <c r="S58" i="4" s="1"/>
  <c r="N58" i="4"/>
  <c r="S54" i="2"/>
  <c r="S57" i="4" s="1"/>
  <c r="N57" i="4"/>
  <c r="R82" i="2"/>
  <c r="S94" i="2"/>
  <c r="S103" i="4" s="1"/>
  <c r="N103" i="4"/>
  <c r="S72" i="2"/>
  <c r="S75" i="4" s="1"/>
  <c r="N75" i="4"/>
  <c r="S65" i="2"/>
  <c r="S68" i="4" s="1"/>
  <c r="N68" i="4"/>
  <c r="S64" i="2"/>
  <c r="S67" i="4" s="1"/>
  <c r="N67" i="4"/>
  <c r="S63" i="2"/>
  <c r="S66" i="4" s="1"/>
  <c r="N66" i="4"/>
  <c r="S62" i="2"/>
  <c r="S65" i="4" s="1"/>
  <c r="N65" i="4"/>
  <c r="S47" i="2"/>
  <c r="S50" i="4" s="1"/>
  <c r="N50" i="4"/>
  <c r="S45" i="2"/>
  <c r="S48" i="4" s="1"/>
  <c r="N48" i="4"/>
  <c r="S43" i="2"/>
  <c r="S46" i="4" s="1"/>
  <c r="N46" i="4"/>
  <c r="S42" i="2"/>
  <c r="S45" i="4" s="1"/>
  <c r="N45" i="4"/>
  <c r="S30" i="2"/>
  <c r="N33" i="4"/>
  <c r="S29" i="2"/>
  <c r="S28" i="2"/>
  <c r="S31" i="4" s="1"/>
  <c r="N31" i="4"/>
  <c r="S27" i="2"/>
  <c r="S30" i="4" s="1"/>
  <c r="N30" i="4"/>
  <c r="V24" i="2"/>
  <c r="V23" i="2" s="1"/>
  <c r="V98" i="2" s="1"/>
  <c r="E78" i="2"/>
  <c r="K76" i="2"/>
  <c r="K80" i="4"/>
  <c r="J76" i="2"/>
  <c r="J80" i="4"/>
  <c r="M77" i="2"/>
  <c r="L76" i="2"/>
  <c r="L80" i="4"/>
  <c r="S81" i="2"/>
  <c r="S84" i="4" s="1"/>
  <c r="N84" i="4"/>
  <c r="S80" i="2"/>
  <c r="S83" i="4" s="1"/>
  <c r="N83" i="4"/>
  <c r="S79" i="2"/>
  <c r="S82" i="4" s="1"/>
  <c r="N82" i="4"/>
  <c r="N78" i="2"/>
  <c r="Q24" i="2"/>
  <c r="Q23" i="2" s="1"/>
  <c r="Q98" i="2" s="1"/>
  <c r="R101" i="2"/>
  <c r="M82" i="2"/>
  <c r="M101" i="2"/>
  <c r="E90" i="2"/>
  <c r="E83" i="2"/>
  <c r="F82" i="2"/>
  <c r="F24" i="2" s="1"/>
  <c r="F23" i="2" s="1"/>
  <c r="F98" i="2" s="1"/>
  <c r="S97" i="2"/>
  <c r="S107" i="4" s="1"/>
  <c r="N107" i="4"/>
  <c r="S96" i="2"/>
  <c r="S105" i="4" s="1"/>
  <c r="N105" i="4"/>
  <c r="N93" i="2"/>
  <c r="S95" i="2"/>
  <c r="S104" i="4" s="1"/>
  <c r="N104" i="4"/>
  <c r="I58" i="2"/>
  <c r="S68" i="2"/>
  <c r="S71" i="4" s="1"/>
  <c r="N71" i="4"/>
  <c r="E66" i="2"/>
  <c r="S69" i="2"/>
  <c r="S72" i="4" s="1"/>
  <c r="N72" i="4"/>
  <c r="S70" i="2"/>
  <c r="S73" i="4" s="1"/>
  <c r="N73" i="4"/>
  <c r="N66" i="2"/>
  <c r="S67" i="2"/>
  <c r="S70" i="4" s="1"/>
  <c r="N70" i="4"/>
  <c r="S61" i="2"/>
  <c r="S64" i="4" s="1"/>
  <c r="N64" i="4"/>
  <c r="P24" i="2"/>
  <c r="P23" i="2" s="1"/>
  <c r="P98" i="2" s="1"/>
  <c r="E49" i="2"/>
  <c r="S53" i="2"/>
  <c r="S56" i="4" s="1"/>
  <c r="N56" i="4"/>
  <c r="S52" i="2"/>
  <c r="S55" i="4" s="1"/>
  <c r="N55" i="4"/>
  <c r="S50" i="2"/>
  <c r="S53" i="4" s="1"/>
  <c r="N53" i="4"/>
  <c r="N49" i="2"/>
  <c r="S51" i="2"/>
  <c r="S54" i="4" s="1"/>
  <c r="N54" i="4"/>
  <c r="S48" i="2"/>
  <c r="S51" i="4" s="1"/>
  <c r="N51" i="4"/>
  <c r="R36" i="2"/>
  <c r="H24" i="2"/>
  <c r="H23" i="2" s="1"/>
  <c r="H98" i="2" s="1"/>
  <c r="S46" i="2"/>
  <c r="S49" i="4" s="1"/>
  <c r="N49" i="4"/>
  <c r="G24" i="2"/>
  <c r="G23" i="2" s="1"/>
  <c r="G98" i="2" s="1"/>
  <c r="I36" i="2"/>
  <c r="O24" i="2"/>
  <c r="O23" i="2" s="1"/>
  <c r="O98" i="2" s="1"/>
  <c r="U24" i="2"/>
  <c r="U23" i="2" s="1"/>
  <c r="U98" i="2" s="1"/>
  <c r="W36" i="2"/>
  <c r="E38" i="2"/>
  <c r="S40" i="2"/>
  <c r="S43" i="4" s="1"/>
  <c r="N43" i="4"/>
  <c r="N38" i="2"/>
  <c r="S39" i="2"/>
  <c r="S42" i="4" s="1"/>
  <c r="N42" i="4"/>
  <c r="N36" i="2"/>
  <c r="N31" i="2"/>
  <c r="S31" i="2" s="1"/>
  <c r="V112" i="4"/>
  <c r="W112" i="4" s="1"/>
  <c r="P34" i="1"/>
  <c r="S17" i="2"/>
  <c r="S18" i="4" s="1"/>
  <c r="N18" i="4"/>
  <c r="S18" i="2"/>
  <c r="S19" i="4" s="1"/>
  <c r="N19" i="4"/>
  <c r="S26" i="2"/>
  <c r="S29" i="4" s="1"/>
  <c r="N29" i="4"/>
  <c r="S25" i="2"/>
  <c r="S28" i="4" s="1"/>
  <c r="N28" i="4"/>
  <c r="T23" i="2"/>
  <c r="T98" i="2" s="1"/>
  <c r="S90" i="2"/>
  <c r="S88" i="2"/>
  <c r="I10" i="2"/>
  <c r="N10" i="2" s="1"/>
  <c r="S10" i="2" s="1"/>
  <c r="S102" i="2"/>
  <c r="N87" i="2"/>
  <c r="W58" i="2"/>
  <c r="R58" i="2"/>
  <c r="S49" i="2"/>
  <c r="E45" i="2"/>
  <c r="S41" i="2"/>
  <c r="S38" i="2"/>
  <c r="S11" i="2"/>
  <c r="S16" i="2"/>
  <c r="S17" i="4" s="1"/>
  <c r="I101" i="2"/>
  <c r="N83" i="2"/>
  <c r="K35" i="1"/>
  <c r="L35" i="1"/>
  <c r="M35" i="1"/>
  <c r="P35" i="1"/>
  <c r="Q35" i="1"/>
  <c r="R35" i="1"/>
  <c r="U35" i="1"/>
  <c r="V35" i="1"/>
  <c r="W35" i="1"/>
  <c r="C35" i="1"/>
  <c r="E41" i="2" l="1"/>
  <c r="Q34" i="1"/>
  <c r="O33" i="4"/>
  <c r="J75" i="2"/>
  <c r="J79" i="4"/>
  <c r="M76" i="2"/>
  <c r="L75" i="2"/>
  <c r="L79" i="4"/>
  <c r="M80" i="4"/>
  <c r="N77" i="2"/>
  <c r="E77" i="2"/>
  <c r="K79" i="4"/>
  <c r="K75" i="2"/>
  <c r="S78" i="2"/>
  <c r="E87" i="2"/>
  <c r="E101" i="2"/>
  <c r="I82" i="2"/>
  <c r="S93" i="2"/>
  <c r="S66" i="2"/>
  <c r="R24" i="2"/>
  <c r="R23" i="2" s="1"/>
  <c r="R98" i="2" s="1"/>
  <c r="W24" i="2"/>
  <c r="W23" i="2" s="1"/>
  <c r="I24" i="2"/>
  <c r="E36" i="2"/>
  <c r="S36" i="2"/>
  <c r="X35" i="1"/>
  <c r="S35" i="1"/>
  <c r="N35" i="1"/>
  <c r="J35" i="1"/>
  <c r="S87" i="2"/>
  <c r="N101" i="2"/>
  <c r="S83" i="2"/>
  <c r="D103" i="1"/>
  <c r="G103" i="1"/>
  <c r="F102" i="4" s="1"/>
  <c r="H103" i="1"/>
  <c r="G102" i="4" s="1"/>
  <c r="I103" i="1"/>
  <c r="H102" i="4" s="1"/>
  <c r="K103" i="1"/>
  <c r="J102" i="4" s="1"/>
  <c r="L103" i="1"/>
  <c r="K102" i="4" s="1"/>
  <c r="M103" i="1"/>
  <c r="L102" i="4" s="1"/>
  <c r="P103" i="1"/>
  <c r="O102" i="4" s="1"/>
  <c r="Q103" i="1"/>
  <c r="P102" i="4" s="1"/>
  <c r="R103" i="1"/>
  <c r="Q102" i="4" s="1"/>
  <c r="U103" i="1"/>
  <c r="T102" i="4" s="1"/>
  <c r="V103" i="1"/>
  <c r="U102" i="4" s="1"/>
  <c r="W103" i="1"/>
  <c r="V102" i="4" s="1"/>
  <c r="C103" i="1"/>
  <c r="R34" i="1" l="1"/>
  <c r="P33" i="4"/>
  <c r="K74" i="2"/>
  <c r="K78" i="4"/>
  <c r="J74" i="2"/>
  <c r="J78" i="4"/>
  <c r="M75" i="2"/>
  <c r="L74" i="2"/>
  <c r="L78" i="4"/>
  <c r="S77" i="2"/>
  <c r="S80" i="4" s="1"/>
  <c r="N80" i="4"/>
  <c r="M79" i="4"/>
  <c r="N76" i="2"/>
  <c r="E76" i="2"/>
  <c r="E82" i="2"/>
  <c r="N82" i="2"/>
  <c r="S101" i="2"/>
  <c r="I23" i="2"/>
  <c r="I98" i="2" s="1"/>
  <c r="W98" i="2"/>
  <c r="X103" i="1"/>
  <c r="W102" i="4" s="1"/>
  <c r="S103" i="1"/>
  <c r="R102" i="4" s="1"/>
  <c r="N103" i="1"/>
  <c r="M102" i="4" s="1"/>
  <c r="J103" i="1"/>
  <c r="I102" i="4" s="1"/>
  <c r="O35" i="1"/>
  <c r="T35" i="1" s="1"/>
  <c r="Q33" i="4" l="1"/>
  <c r="S34" i="1"/>
  <c r="L77" i="4"/>
  <c r="L73" i="2"/>
  <c r="M78" i="4"/>
  <c r="N75" i="2"/>
  <c r="E75" i="2"/>
  <c r="K77" i="4"/>
  <c r="K73" i="2"/>
  <c r="N79" i="4"/>
  <c r="S76" i="2"/>
  <c r="S79" i="4" s="1"/>
  <c r="J77" i="4"/>
  <c r="J73" i="2"/>
  <c r="M74" i="2"/>
  <c r="S82" i="2"/>
  <c r="O103" i="1"/>
  <c r="T103" i="1" l="1"/>
  <c r="S102" i="4" s="1"/>
  <c r="N102" i="4"/>
  <c r="R33" i="4"/>
  <c r="T34" i="1"/>
  <c r="L58" i="2"/>
  <c r="M77" i="4"/>
  <c r="E74" i="2"/>
  <c r="N74" i="2"/>
  <c r="S75" i="2"/>
  <c r="S78" i="4" s="1"/>
  <c r="N78" i="4"/>
  <c r="J58" i="2"/>
  <c r="M73" i="2"/>
  <c r="K58" i="2"/>
  <c r="D93" i="1"/>
  <c r="C92" i="4" s="1"/>
  <c r="D94" i="1"/>
  <c r="D92" i="1"/>
  <c r="C91" i="4" s="1"/>
  <c r="C94" i="4" l="1"/>
  <c r="C93" i="4"/>
  <c r="U34" i="1"/>
  <c r="V34" i="1" s="1"/>
  <c r="S33" i="4"/>
  <c r="L24" i="2"/>
  <c r="L23" i="2" s="1"/>
  <c r="L98" i="2" s="1"/>
  <c r="M58" i="2"/>
  <c r="N73" i="2"/>
  <c r="S74" i="2"/>
  <c r="S77" i="4" s="1"/>
  <c r="N77" i="4"/>
  <c r="K24" i="2"/>
  <c r="K23" i="2" s="1"/>
  <c r="K98" i="2" s="1"/>
  <c r="J24" i="2"/>
  <c r="E73" i="2"/>
  <c r="E94" i="1"/>
  <c r="D87" i="1"/>
  <c r="C87" i="1"/>
  <c r="D91" i="1"/>
  <c r="C90" i="4" s="1"/>
  <c r="C82" i="1"/>
  <c r="C77" i="1"/>
  <c r="C70" i="1"/>
  <c r="B69" i="4" s="1"/>
  <c r="C45" i="1"/>
  <c r="D45" i="1" l="1"/>
  <c r="D40" i="1" s="1"/>
  <c r="B44" i="4"/>
  <c r="D70" i="1"/>
  <c r="D77" i="1"/>
  <c r="B76" i="4"/>
  <c r="D82" i="1"/>
  <c r="B81" i="4"/>
  <c r="C86" i="1"/>
  <c r="C112" i="1"/>
  <c r="B86" i="4"/>
  <c r="B111" i="4" s="1"/>
  <c r="D112" i="1"/>
  <c r="C86" i="4"/>
  <c r="C111" i="4" s="1"/>
  <c r="D94" i="4"/>
  <c r="D93" i="4"/>
  <c r="W34" i="1"/>
  <c r="V33" i="4" s="1"/>
  <c r="U33" i="4"/>
  <c r="T33" i="4"/>
  <c r="E58" i="2"/>
  <c r="S73" i="2"/>
  <c r="N58" i="2"/>
  <c r="J23" i="2"/>
  <c r="J98" i="2" s="1"/>
  <c r="M24" i="2"/>
  <c r="C40" i="1"/>
  <c r="B39" i="4" s="1"/>
  <c r="C62" i="1"/>
  <c r="X34" i="1" l="1"/>
  <c r="W33" i="4" s="1"/>
  <c r="D86" i="1"/>
  <c r="C85" i="4" s="1"/>
  <c r="B85" i="4"/>
  <c r="D62" i="1"/>
  <c r="E24" i="2"/>
  <c r="E23" i="2" s="1"/>
  <c r="E98" i="2" s="1"/>
  <c r="S58" i="2"/>
  <c r="M23" i="2"/>
  <c r="M98" i="2" s="1"/>
  <c r="N24" i="2"/>
  <c r="C28" i="1"/>
  <c r="E62" i="1"/>
  <c r="N23" i="2" l="1"/>
  <c r="N98" i="2" s="1"/>
  <c r="S24" i="2"/>
  <c r="S23" i="2" s="1"/>
  <c r="S98" i="2" s="1"/>
  <c r="E28" i="1"/>
  <c r="E27" i="1" s="1"/>
  <c r="E13" i="1"/>
  <c r="D13" i="1" s="1"/>
  <c r="C27" i="1"/>
  <c r="C109" i="1" l="1"/>
  <c r="F32" i="1" l="1"/>
  <c r="E31" i="4" s="1"/>
  <c r="V70" i="1" l="1"/>
  <c r="U69" i="4" s="1"/>
  <c r="W70" i="1"/>
  <c r="V69" i="4" s="1"/>
  <c r="Q70" i="1"/>
  <c r="P69" i="4" s="1"/>
  <c r="R70" i="1"/>
  <c r="Q69" i="4" s="1"/>
  <c r="U70" i="1"/>
  <c r="T69" i="4" s="1"/>
  <c r="P70" i="1"/>
  <c r="O69" i="4" s="1"/>
  <c r="F72" i="1"/>
  <c r="E71" i="4" s="1"/>
  <c r="G70" i="1"/>
  <c r="F69" i="4" s="1"/>
  <c r="H70" i="1"/>
  <c r="G69" i="4" s="1"/>
  <c r="I70" i="1"/>
  <c r="H69" i="4" s="1"/>
  <c r="K70" i="1"/>
  <c r="J69" i="4" s="1"/>
  <c r="L70" i="1"/>
  <c r="K69" i="4" s="1"/>
  <c r="M70" i="1"/>
  <c r="L69" i="4" s="1"/>
  <c r="N70" i="1" l="1"/>
  <c r="M69" i="4" s="1"/>
  <c r="J70" i="1"/>
  <c r="I69" i="4" s="1"/>
  <c r="S70" i="1"/>
  <c r="R69" i="4" s="1"/>
  <c r="X70" i="1"/>
  <c r="W69" i="4" s="1"/>
  <c r="V94" i="1"/>
  <c r="W94" i="1"/>
  <c r="V93" i="1"/>
  <c r="U92" i="4" s="1"/>
  <c r="W93" i="1"/>
  <c r="V92" i="4" s="1"/>
  <c r="V92" i="1"/>
  <c r="U91" i="4" s="1"/>
  <c r="W92" i="1"/>
  <c r="V91" i="4" s="1"/>
  <c r="Q94" i="1"/>
  <c r="R94" i="1"/>
  <c r="Q93" i="1"/>
  <c r="P92" i="4" s="1"/>
  <c r="R93" i="1"/>
  <c r="Q92" i="4" s="1"/>
  <c r="Q92" i="1"/>
  <c r="P91" i="4" s="1"/>
  <c r="R92" i="1"/>
  <c r="Q91" i="4" s="1"/>
  <c r="L94" i="1"/>
  <c r="M94" i="1"/>
  <c r="L93" i="1"/>
  <c r="K92" i="4" s="1"/>
  <c r="M93" i="1"/>
  <c r="L92" i="4" s="1"/>
  <c r="L92" i="1"/>
  <c r="K91" i="4" s="1"/>
  <c r="M92" i="1"/>
  <c r="L91" i="4" s="1"/>
  <c r="U94" i="1"/>
  <c r="U93" i="1"/>
  <c r="T92" i="4" s="1"/>
  <c r="U92" i="1"/>
  <c r="T91" i="4" s="1"/>
  <c r="P94" i="1"/>
  <c r="P93" i="1"/>
  <c r="O92" i="4" s="1"/>
  <c r="P92" i="1"/>
  <c r="O91" i="4" s="1"/>
  <c r="K94" i="1"/>
  <c r="K93" i="1"/>
  <c r="J92" i="4" s="1"/>
  <c r="K92" i="1"/>
  <c r="J91" i="4" s="1"/>
  <c r="H94" i="1"/>
  <c r="I94" i="1"/>
  <c r="H93" i="1"/>
  <c r="G92" i="4" s="1"/>
  <c r="I93" i="1"/>
  <c r="H92" i="4" s="1"/>
  <c r="H92" i="1"/>
  <c r="G91" i="4" s="1"/>
  <c r="I92" i="1"/>
  <c r="H91" i="4" s="1"/>
  <c r="G93" i="1"/>
  <c r="F92" i="4" s="1"/>
  <c r="G94" i="1"/>
  <c r="G92" i="1"/>
  <c r="F91" i="4" s="1"/>
  <c r="F94" i="4" l="1"/>
  <c r="F93" i="4"/>
  <c r="H94" i="4"/>
  <c r="H93" i="4"/>
  <c r="G94" i="4"/>
  <c r="G93" i="4"/>
  <c r="J94" i="4"/>
  <c r="J93" i="4"/>
  <c r="O94" i="4"/>
  <c r="O93" i="4"/>
  <c r="T94" i="4"/>
  <c r="T93" i="4"/>
  <c r="L94" i="4"/>
  <c r="L93" i="4"/>
  <c r="K94" i="4"/>
  <c r="K93" i="4"/>
  <c r="Q94" i="4"/>
  <c r="Q93" i="4"/>
  <c r="P94" i="4"/>
  <c r="P93" i="4"/>
  <c r="V94" i="4"/>
  <c r="V93" i="4"/>
  <c r="U94" i="4"/>
  <c r="U93" i="4"/>
  <c r="O70" i="1"/>
  <c r="N69" i="4" s="1"/>
  <c r="F70" i="1"/>
  <c r="E69" i="4" s="1"/>
  <c r="T70" i="1"/>
  <c r="S69" i="4" s="1"/>
  <c r="X94" i="1"/>
  <c r="S94" i="1"/>
  <c r="N94" i="1"/>
  <c r="X93" i="1"/>
  <c r="W92" i="4" s="1"/>
  <c r="J94" i="1"/>
  <c r="S93" i="1"/>
  <c r="R92" i="4" s="1"/>
  <c r="N93" i="1"/>
  <c r="M92" i="4" s="1"/>
  <c r="J93" i="1"/>
  <c r="I92" i="4" s="1"/>
  <c r="X92" i="1"/>
  <c r="W91" i="4" s="1"/>
  <c r="S92" i="1"/>
  <c r="R91" i="4" s="1"/>
  <c r="N92" i="1"/>
  <c r="M91" i="4" s="1"/>
  <c r="J92" i="1"/>
  <c r="X14" i="1"/>
  <c r="W13" i="4" s="1"/>
  <c r="X15" i="1"/>
  <c r="W14" i="4" s="1"/>
  <c r="X16" i="1"/>
  <c r="W15" i="4" s="1"/>
  <c r="X17" i="1"/>
  <c r="W16" i="4" s="1"/>
  <c r="X21" i="1"/>
  <c r="W20" i="4" s="1"/>
  <c r="X22" i="1"/>
  <c r="W21" i="4" s="1"/>
  <c r="X23" i="1"/>
  <c r="W22" i="4" s="1"/>
  <c r="X24" i="1"/>
  <c r="W23" i="4" s="1"/>
  <c r="X110" i="1"/>
  <c r="W109" i="4" s="1"/>
  <c r="X113" i="1"/>
  <c r="S14" i="1"/>
  <c r="R13" i="4" s="1"/>
  <c r="S15" i="1"/>
  <c r="R14" i="4" s="1"/>
  <c r="S16" i="1"/>
  <c r="R15" i="4" s="1"/>
  <c r="S17" i="1"/>
  <c r="R16" i="4" s="1"/>
  <c r="S21" i="1"/>
  <c r="R20" i="4" s="1"/>
  <c r="S22" i="1"/>
  <c r="R21" i="4" s="1"/>
  <c r="S23" i="1"/>
  <c r="R22" i="4" s="1"/>
  <c r="S24" i="1"/>
  <c r="R23" i="4" s="1"/>
  <c r="S110" i="1"/>
  <c r="R109" i="4" s="1"/>
  <c r="S113" i="1"/>
  <c r="N14" i="1"/>
  <c r="M13" i="4" s="1"/>
  <c r="N15" i="1"/>
  <c r="M14" i="4" s="1"/>
  <c r="N16" i="1"/>
  <c r="M15" i="4" s="1"/>
  <c r="N17" i="1"/>
  <c r="M16" i="4" s="1"/>
  <c r="N21" i="1"/>
  <c r="M20" i="4" s="1"/>
  <c r="N22" i="1"/>
  <c r="M21" i="4" s="1"/>
  <c r="N23" i="1"/>
  <c r="M22" i="4" s="1"/>
  <c r="N24" i="1"/>
  <c r="M23" i="4" s="1"/>
  <c r="N110" i="1"/>
  <c r="M109" i="4" s="1"/>
  <c r="N113" i="1"/>
  <c r="J14" i="1"/>
  <c r="I13" i="4" s="1"/>
  <c r="J15" i="1"/>
  <c r="J16" i="1"/>
  <c r="I15" i="4" s="1"/>
  <c r="J17" i="1"/>
  <c r="J21" i="1"/>
  <c r="I20" i="4" s="1"/>
  <c r="J22" i="1"/>
  <c r="I21" i="4" s="1"/>
  <c r="J23" i="1"/>
  <c r="J24" i="1"/>
  <c r="I23" i="4" s="1"/>
  <c r="F52" i="1"/>
  <c r="E51" i="4" s="1"/>
  <c r="F54" i="1"/>
  <c r="E53" i="4" s="1"/>
  <c r="F55" i="1"/>
  <c r="E54" i="4" s="1"/>
  <c r="F56" i="1"/>
  <c r="E55" i="4" s="1"/>
  <c r="F57" i="1"/>
  <c r="E56" i="4" s="1"/>
  <c r="F63" i="1"/>
  <c r="F64" i="1"/>
  <c r="E63" i="4" s="1"/>
  <c r="F65" i="1"/>
  <c r="E64" i="4" s="1"/>
  <c r="F66" i="1"/>
  <c r="E65" i="4" s="1"/>
  <c r="F67" i="1"/>
  <c r="E66" i="4" s="1"/>
  <c r="F71" i="1"/>
  <c r="E70" i="4" s="1"/>
  <c r="F74" i="1"/>
  <c r="E73" i="4" s="1"/>
  <c r="F76" i="1"/>
  <c r="E75" i="4" s="1"/>
  <c r="F78" i="1"/>
  <c r="E77" i="4" s="1"/>
  <c r="F79" i="1"/>
  <c r="E78" i="4" s="1"/>
  <c r="F80" i="1"/>
  <c r="E79" i="4" s="1"/>
  <c r="F81" i="1"/>
  <c r="E80" i="4" s="1"/>
  <c r="F83" i="1"/>
  <c r="E82" i="4" s="1"/>
  <c r="F84" i="1"/>
  <c r="E83" i="4" s="1"/>
  <c r="F85" i="1"/>
  <c r="E84" i="4" s="1"/>
  <c r="E88" i="4"/>
  <c r="F105" i="1"/>
  <c r="E104" i="4" s="1"/>
  <c r="J110" i="1"/>
  <c r="I109" i="4" s="1"/>
  <c r="J113" i="1"/>
  <c r="F93" i="1" l="1"/>
  <c r="F91" i="1" s="1"/>
  <c r="F86" i="1" s="1"/>
  <c r="E62" i="4"/>
  <c r="I22" i="4"/>
  <c r="F23" i="1"/>
  <c r="E22" i="4" s="1"/>
  <c r="I16" i="4"/>
  <c r="F17" i="1"/>
  <c r="E16" i="4" s="1"/>
  <c r="I14" i="4"/>
  <c r="M12" i="4"/>
  <c r="R12" i="4"/>
  <c r="W12" i="4"/>
  <c r="O92" i="1"/>
  <c r="N91" i="4" s="1"/>
  <c r="I91" i="4"/>
  <c r="I94" i="4"/>
  <c r="I93" i="4"/>
  <c r="F94" i="1"/>
  <c r="M94" i="4"/>
  <c r="M93" i="4"/>
  <c r="R94" i="4"/>
  <c r="R93" i="4"/>
  <c r="W94" i="4"/>
  <c r="W93" i="4"/>
  <c r="O113" i="1"/>
  <c r="O110" i="1"/>
  <c r="N109" i="4" s="1"/>
  <c r="O94" i="1"/>
  <c r="O93" i="1"/>
  <c r="N92" i="4" s="1"/>
  <c r="F92" i="1"/>
  <c r="E91" i="4" s="1"/>
  <c r="F73" i="1"/>
  <c r="E72" i="4" s="1"/>
  <c r="F69" i="1"/>
  <c r="E68" i="4" s="1"/>
  <c r="F68" i="1"/>
  <c r="E67" i="4" s="1"/>
  <c r="E105" i="4"/>
  <c r="F104" i="1"/>
  <c r="E103" i="4" s="1"/>
  <c r="F96" i="1"/>
  <c r="E95" i="4" s="1"/>
  <c r="O24" i="1"/>
  <c r="N23" i="4" s="1"/>
  <c r="O23" i="1"/>
  <c r="N22" i="4" s="1"/>
  <c r="O22" i="1"/>
  <c r="N21" i="4" s="1"/>
  <c r="O21" i="1"/>
  <c r="N20" i="4" s="1"/>
  <c r="F24" i="1"/>
  <c r="E23" i="4" s="1"/>
  <c r="F22" i="1"/>
  <c r="E21" i="4" s="1"/>
  <c r="F21" i="1"/>
  <c r="E20" i="4" s="1"/>
  <c r="O17" i="1"/>
  <c r="N16" i="4" s="1"/>
  <c r="O16" i="1"/>
  <c r="N15" i="4" s="1"/>
  <c r="F16" i="1"/>
  <c r="E15" i="4" s="1"/>
  <c r="O15" i="1"/>
  <c r="N14" i="4" s="1"/>
  <c r="F15" i="1"/>
  <c r="E14" i="4" s="1"/>
  <c r="F90" i="1"/>
  <c r="F50" i="1"/>
  <c r="E49" i="4" s="1"/>
  <c r="F49" i="1"/>
  <c r="E48" i="4" s="1"/>
  <c r="F48" i="1"/>
  <c r="E47" i="4" s="1"/>
  <c r="F47" i="1"/>
  <c r="E46" i="4" s="1"/>
  <c r="F46" i="1"/>
  <c r="E45" i="4" s="1"/>
  <c r="F44" i="1"/>
  <c r="E43" i="4" s="1"/>
  <c r="F43" i="1"/>
  <c r="E42" i="4" s="1"/>
  <c r="F39" i="1"/>
  <c r="E38" i="4" s="1"/>
  <c r="F38" i="1"/>
  <c r="E37" i="4" s="1"/>
  <c r="F37" i="1"/>
  <c r="E36" i="4" s="1"/>
  <c r="F36" i="1"/>
  <c r="F31" i="1"/>
  <c r="E30" i="4" s="1"/>
  <c r="F30" i="1"/>
  <c r="F14" i="1"/>
  <c r="E13" i="4" s="1"/>
  <c r="E12" i="4" s="1"/>
  <c r="O14" i="1"/>
  <c r="N13" i="4" s="1"/>
  <c r="F82" i="1"/>
  <c r="E81" i="4" s="1"/>
  <c r="G82" i="1"/>
  <c r="F81" i="4" s="1"/>
  <c r="H82" i="1"/>
  <c r="G81" i="4" s="1"/>
  <c r="I82" i="1"/>
  <c r="H81" i="4" s="1"/>
  <c r="K82" i="1"/>
  <c r="J81" i="4" s="1"/>
  <c r="L82" i="1"/>
  <c r="K81" i="4" s="1"/>
  <c r="M82" i="1"/>
  <c r="L81" i="4" s="1"/>
  <c r="P82" i="1"/>
  <c r="O81" i="4" s="1"/>
  <c r="Q82" i="1"/>
  <c r="P81" i="4" s="1"/>
  <c r="R82" i="1"/>
  <c r="Q81" i="4" s="1"/>
  <c r="U82" i="1"/>
  <c r="T81" i="4" s="1"/>
  <c r="V82" i="1"/>
  <c r="U81" i="4" s="1"/>
  <c r="W82" i="1"/>
  <c r="V81" i="4" s="1"/>
  <c r="F77" i="1"/>
  <c r="E76" i="4" s="1"/>
  <c r="G77" i="1"/>
  <c r="H77" i="1"/>
  <c r="I77" i="1"/>
  <c r="K77" i="1"/>
  <c r="L77" i="1"/>
  <c r="M77" i="1"/>
  <c r="P77" i="1"/>
  <c r="Q77" i="1"/>
  <c r="R77" i="1"/>
  <c r="U77" i="1"/>
  <c r="V77" i="1"/>
  <c r="W77" i="1"/>
  <c r="F53" i="1"/>
  <c r="E52" i="4" s="1"/>
  <c r="G53" i="1"/>
  <c r="F52" i="4" s="1"/>
  <c r="H53" i="1"/>
  <c r="G52" i="4" s="1"/>
  <c r="I53" i="1"/>
  <c r="H52" i="4" s="1"/>
  <c r="K53" i="1"/>
  <c r="J52" i="4" s="1"/>
  <c r="L53" i="1"/>
  <c r="K52" i="4" s="1"/>
  <c r="M53" i="1"/>
  <c r="L52" i="4" s="1"/>
  <c r="P53" i="1"/>
  <c r="O52" i="4" s="1"/>
  <c r="Q53" i="1"/>
  <c r="P52" i="4" s="1"/>
  <c r="R53" i="1"/>
  <c r="Q52" i="4" s="1"/>
  <c r="U53" i="1"/>
  <c r="T52" i="4" s="1"/>
  <c r="V53" i="1"/>
  <c r="U52" i="4" s="1"/>
  <c r="W53" i="1"/>
  <c r="V52" i="4" s="1"/>
  <c r="H45" i="1"/>
  <c r="G44" i="4" s="1"/>
  <c r="I45" i="1"/>
  <c r="K45" i="1"/>
  <c r="J44" i="4" s="1"/>
  <c r="L45" i="1"/>
  <c r="K44" i="4" s="1"/>
  <c r="M45" i="1"/>
  <c r="L44" i="4" s="1"/>
  <c r="P45" i="1"/>
  <c r="O44" i="4" s="1"/>
  <c r="Q45" i="1"/>
  <c r="P44" i="4" s="1"/>
  <c r="R45" i="1"/>
  <c r="Q44" i="4" s="1"/>
  <c r="U45" i="1"/>
  <c r="T44" i="4" s="1"/>
  <c r="V45" i="1"/>
  <c r="U44" i="4" s="1"/>
  <c r="W45" i="1"/>
  <c r="V44" i="4" s="1"/>
  <c r="G42" i="1"/>
  <c r="F41" i="4" s="1"/>
  <c r="H42" i="1"/>
  <c r="G41" i="4" s="1"/>
  <c r="I42" i="1"/>
  <c r="H41" i="4" s="1"/>
  <c r="K42" i="1"/>
  <c r="J41" i="4" s="1"/>
  <c r="M42" i="1"/>
  <c r="L41" i="4" s="1"/>
  <c r="P42" i="1"/>
  <c r="O41" i="4" s="1"/>
  <c r="Q42" i="1"/>
  <c r="P41" i="4" s="1"/>
  <c r="R42" i="1"/>
  <c r="Q41" i="4" s="1"/>
  <c r="U42" i="1"/>
  <c r="T41" i="4" s="1"/>
  <c r="V42" i="1"/>
  <c r="U41" i="4" s="1"/>
  <c r="W42" i="1"/>
  <c r="V41" i="4" s="1"/>
  <c r="G91" i="1"/>
  <c r="F90" i="4" s="1"/>
  <c r="H91" i="1"/>
  <c r="G90" i="4" s="1"/>
  <c r="I91" i="1"/>
  <c r="H90" i="4" s="1"/>
  <c r="K91" i="1"/>
  <c r="J90" i="4" s="1"/>
  <c r="L91" i="1"/>
  <c r="K90" i="4" s="1"/>
  <c r="M91" i="1"/>
  <c r="L90" i="4" s="1"/>
  <c r="P91" i="1"/>
  <c r="O90" i="4" s="1"/>
  <c r="Q91" i="1"/>
  <c r="P90" i="4" s="1"/>
  <c r="R91" i="1"/>
  <c r="Q90" i="4" s="1"/>
  <c r="U91" i="1"/>
  <c r="T90" i="4" s="1"/>
  <c r="V91" i="1"/>
  <c r="U90" i="4" s="1"/>
  <c r="W91" i="1"/>
  <c r="V90" i="4" s="1"/>
  <c r="H87" i="1"/>
  <c r="I87" i="1"/>
  <c r="K87" i="1"/>
  <c r="L87" i="1"/>
  <c r="M87" i="1"/>
  <c r="P87" i="1"/>
  <c r="Q87" i="1"/>
  <c r="R87" i="1"/>
  <c r="U87" i="1"/>
  <c r="V87" i="1"/>
  <c r="W87" i="1"/>
  <c r="G86" i="1"/>
  <c r="F85" i="4" s="1"/>
  <c r="V86" i="1" l="1"/>
  <c r="L86" i="1"/>
  <c r="K85" i="4" s="1"/>
  <c r="K86" i="1"/>
  <c r="J85" i="4" s="1"/>
  <c r="E92" i="4"/>
  <c r="U86" i="1"/>
  <c r="Q86" i="1"/>
  <c r="I86" i="1"/>
  <c r="H85" i="4" s="1"/>
  <c r="W86" i="1"/>
  <c r="P86" i="1"/>
  <c r="R86" i="1"/>
  <c r="H86" i="1"/>
  <c r="G85" i="4" s="1"/>
  <c r="E87" i="4"/>
  <c r="V76" i="4"/>
  <c r="W62" i="1"/>
  <c r="U76" i="4"/>
  <c r="V62" i="1"/>
  <c r="T76" i="4"/>
  <c r="U62" i="1"/>
  <c r="X62" i="1" s="1"/>
  <c r="Q76" i="4"/>
  <c r="R62" i="1"/>
  <c r="P76" i="4"/>
  <c r="Q62" i="1"/>
  <c r="O76" i="4"/>
  <c r="P62" i="1"/>
  <c r="S62" i="1" s="1"/>
  <c r="L76" i="4"/>
  <c r="M62" i="1"/>
  <c r="L61" i="4" s="1"/>
  <c r="K76" i="4"/>
  <c r="L62" i="1"/>
  <c r="K61" i="4" s="1"/>
  <c r="J76" i="4"/>
  <c r="K62" i="1"/>
  <c r="H76" i="4"/>
  <c r="I62" i="1"/>
  <c r="G76" i="4"/>
  <c r="H62" i="1"/>
  <c r="F76" i="4"/>
  <c r="G62" i="1"/>
  <c r="J62" i="1" s="1"/>
  <c r="F62" i="1"/>
  <c r="I12" i="4"/>
  <c r="I11" i="4" s="1"/>
  <c r="N11" i="4" s="1"/>
  <c r="S11" i="4" s="1"/>
  <c r="E35" i="4"/>
  <c r="E34" i="4" s="1"/>
  <c r="F35" i="1"/>
  <c r="E29" i="4"/>
  <c r="N12" i="4"/>
  <c r="T92" i="1"/>
  <c r="S91" i="4" s="1"/>
  <c r="E90" i="4"/>
  <c r="F42" i="1"/>
  <c r="M86" i="1"/>
  <c r="L85" i="4" s="1"/>
  <c r="W112" i="1"/>
  <c r="V86" i="4"/>
  <c r="V112" i="1"/>
  <c r="U86" i="4"/>
  <c r="U112" i="1"/>
  <c r="T86" i="4"/>
  <c r="R112" i="1"/>
  <c r="Q86" i="4"/>
  <c r="Q112" i="1"/>
  <c r="P86" i="4"/>
  <c r="P112" i="1"/>
  <c r="O86" i="4"/>
  <c r="M112" i="1"/>
  <c r="L86" i="4"/>
  <c r="L111" i="4" s="1"/>
  <c r="L112" i="1"/>
  <c r="K86" i="4"/>
  <c r="K111" i="4" s="1"/>
  <c r="K112" i="1"/>
  <c r="J86" i="4"/>
  <c r="J111" i="4" s="1"/>
  <c r="I112" i="1"/>
  <c r="H86" i="4"/>
  <c r="H111" i="4" s="1"/>
  <c r="H112" i="1"/>
  <c r="G86" i="4"/>
  <c r="G111" i="4" s="1"/>
  <c r="G112" i="1"/>
  <c r="F86" i="4"/>
  <c r="F111" i="4" s="1"/>
  <c r="J41" i="1"/>
  <c r="F41" i="1" s="1"/>
  <c r="E40" i="4" s="1"/>
  <c r="H44" i="4"/>
  <c r="E86" i="4"/>
  <c r="E89" i="4"/>
  <c r="N94" i="4"/>
  <c r="N93" i="4"/>
  <c r="E94" i="4"/>
  <c r="E93" i="4"/>
  <c r="F45" i="1"/>
  <c r="E44" i="4" s="1"/>
  <c r="W40" i="1"/>
  <c r="V39" i="4" s="1"/>
  <c r="V40" i="1"/>
  <c r="U40" i="1"/>
  <c r="X42" i="1"/>
  <c r="W41" i="4" s="1"/>
  <c r="R40" i="1"/>
  <c r="Q39" i="4" s="1"/>
  <c r="Q40" i="1"/>
  <c r="P39" i="4" s="1"/>
  <c r="P40" i="1"/>
  <c r="O39" i="4" s="1"/>
  <c r="S42" i="1"/>
  <c r="R41" i="4" s="1"/>
  <c r="M40" i="1"/>
  <c r="L39" i="4" s="1"/>
  <c r="L40" i="1"/>
  <c r="K39" i="4" s="1"/>
  <c r="K40" i="1"/>
  <c r="N42" i="1"/>
  <c r="M41" i="4" s="1"/>
  <c r="I40" i="1"/>
  <c r="H39" i="4" s="1"/>
  <c r="H40" i="1"/>
  <c r="G40" i="1"/>
  <c r="J42" i="1"/>
  <c r="I41" i="4" s="1"/>
  <c r="X45" i="1"/>
  <c r="W44" i="4" s="1"/>
  <c r="S45" i="1"/>
  <c r="R44" i="4" s="1"/>
  <c r="N45" i="1"/>
  <c r="M44" i="4" s="1"/>
  <c r="J45" i="1"/>
  <c r="I44" i="4" s="1"/>
  <c r="X53" i="1"/>
  <c r="W52" i="4" s="1"/>
  <c r="S53" i="1"/>
  <c r="R52" i="4" s="1"/>
  <c r="N53" i="1"/>
  <c r="M52" i="4" s="1"/>
  <c r="J53" i="1"/>
  <c r="I52" i="4" s="1"/>
  <c r="V61" i="4"/>
  <c r="U61" i="4"/>
  <c r="T61" i="4"/>
  <c r="X77" i="1"/>
  <c r="W76" i="4" s="1"/>
  <c r="Q61" i="4"/>
  <c r="P61" i="4"/>
  <c r="O61" i="4"/>
  <c r="S77" i="1"/>
  <c r="R76" i="4" s="1"/>
  <c r="N77" i="1"/>
  <c r="M76" i="4" s="1"/>
  <c r="H61" i="4"/>
  <c r="G61" i="4"/>
  <c r="J77" i="1"/>
  <c r="I76" i="4" s="1"/>
  <c r="F61" i="4"/>
  <c r="X82" i="1"/>
  <c r="W81" i="4" s="1"/>
  <c r="S82" i="1"/>
  <c r="R81" i="4" s="1"/>
  <c r="N82" i="1"/>
  <c r="M81" i="4" s="1"/>
  <c r="J82" i="1"/>
  <c r="I81" i="4" s="1"/>
  <c r="T93" i="1"/>
  <c r="S92" i="4" s="1"/>
  <c r="T94" i="1"/>
  <c r="T110" i="1"/>
  <c r="S109" i="4" s="1"/>
  <c r="T113" i="1"/>
  <c r="O13" i="1"/>
  <c r="X87" i="1"/>
  <c r="W86" i="4" s="1"/>
  <c r="W111" i="4" s="1"/>
  <c r="X91" i="1"/>
  <c r="W90" i="4" s="1"/>
  <c r="S87" i="1"/>
  <c r="R86" i="4" s="1"/>
  <c r="R111" i="4" s="1"/>
  <c r="S91" i="1"/>
  <c r="R90" i="4" s="1"/>
  <c r="N87" i="1"/>
  <c r="M86" i="4" s="1"/>
  <c r="M111" i="4" s="1"/>
  <c r="N91" i="1"/>
  <c r="M90" i="4" s="1"/>
  <c r="J87" i="1"/>
  <c r="I86" i="4" s="1"/>
  <c r="I111" i="4" s="1"/>
  <c r="J91" i="1"/>
  <c r="I90" i="4" s="1"/>
  <c r="F103" i="1"/>
  <c r="E102" i="4" s="1"/>
  <c r="E61" i="4"/>
  <c r="T14" i="1"/>
  <c r="S13" i="4" s="1"/>
  <c r="T15" i="1"/>
  <c r="S14" i="4" s="1"/>
  <c r="T16" i="1"/>
  <c r="S15" i="4" s="1"/>
  <c r="T17" i="1"/>
  <c r="S16" i="4" s="1"/>
  <c r="T21" i="1"/>
  <c r="S20" i="4" s="1"/>
  <c r="T22" i="1"/>
  <c r="S21" i="4" s="1"/>
  <c r="T23" i="1"/>
  <c r="S22" i="4" s="1"/>
  <c r="T24" i="1"/>
  <c r="S23" i="4" s="1"/>
  <c r="X86" i="1" l="1"/>
  <c r="S86" i="1"/>
  <c r="J86" i="1"/>
  <c r="I85" i="4" s="1"/>
  <c r="N62" i="1"/>
  <c r="J61" i="4"/>
  <c r="U39" i="4"/>
  <c r="T39" i="4"/>
  <c r="J39" i="4"/>
  <c r="G39" i="4"/>
  <c r="F39" i="4"/>
  <c r="E41" i="4"/>
  <c r="F40" i="1"/>
  <c r="J112" i="1"/>
  <c r="N112" i="1"/>
  <c r="N86" i="1"/>
  <c r="M85" i="4" s="1"/>
  <c r="X112" i="1"/>
  <c r="E85" i="4"/>
  <c r="S12" i="4"/>
  <c r="S94" i="4"/>
  <c r="S93" i="4"/>
  <c r="O41" i="1"/>
  <c r="I40" i="4"/>
  <c r="O111" i="4"/>
  <c r="O85" i="4"/>
  <c r="P111" i="4"/>
  <c r="P85" i="4"/>
  <c r="Q111" i="4"/>
  <c r="Q85" i="4"/>
  <c r="T111" i="4"/>
  <c r="T85" i="4"/>
  <c r="U111" i="4"/>
  <c r="U85" i="4"/>
  <c r="V111" i="4"/>
  <c r="V85" i="4"/>
  <c r="O87" i="1"/>
  <c r="O91" i="1"/>
  <c r="N90" i="4" s="1"/>
  <c r="O82" i="1"/>
  <c r="O77" i="1"/>
  <c r="N76" i="4" s="1"/>
  <c r="I61" i="4"/>
  <c r="M61" i="4"/>
  <c r="R61" i="4"/>
  <c r="W61" i="4"/>
  <c r="O53" i="1"/>
  <c r="O45" i="1"/>
  <c r="O42" i="1"/>
  <c r="N41" i="4" s="1"/>
  <c r="J40" i="1"/>
  <c r="I39" i="4" s="1"/>
  <c r="N40" i="1"/>
  <c r="M39" i="4" s="1"/>
  <c r="S40" i="1"/>
  <c r="R39" i="4" s="1"/>
  <c r="X40" i="1"/>
  <c r="W39" i="4" s="1"/>
  <c r="T13" i="1"/>
  <c r="F13" i="1" s="1"/>
  <c r="O112" i="1" l="1"/>
  <c r="T112" i="1" s="1"/>
  <c r="A62" i="1"/>
  <c r="O62" i="1"/>
  <c r="T62" i="1" s="1"/>
  <c r="E39" i="4"/>
  <c r="O86" i="1"/>
  <c r="N85" i="4" s="1"/>
  <c r="F112" i="1"/>
  <c r="T91" i="1"/>
  <c r="S90" i="4" s="1"/>
  <c r="T45" i="1"/>
  <c r="S44" i="4" s="1"/>
  <c r="N44" i="4"/>
  <c r="T53" i="1"/>
  <c r="S52" i="4" s="1"/>
  <c r="N52" i="4"/>
  <c r="T82" i="1"/>
  <c r="S81" i="4" s="1"/>
  <c r="N81" i="4"/>
  <c r="T87" i="1"/>
  <c r="S86" i="4" s="1"/>
  <c r="S111" i="4" s="1"/>
  <c r="N86" i="4"/>
  <c r="N111" i="4" s="1"/>
  <c r="W85" i="4"/>
  <c r="R85" i="4"/>
  <c r="T41" i="1"/>
  <c r="S40" i="4" s="1"/>
  <c r="N40" i="4"/>
  <c r="T42" i="1"/>
  <c r="O40" i="1"/>
  <c r="N39" i="4" s="1"/>
  <c r="T77" i="1"/>
  <c r="S76" i="4" s="1"/>
  <c r="N61" i="4"/>
  <c r="S85" i="4" l="1"/>
  <c r="T86" i="1"/>
  <c r="T40" i="1"/>
  <c r="S39" i="4" s="1"/>
  <c r="S41" i="4"/>
  <c r="S61" i="4"/>
  <c r="E22" i="1" l="1"/>
  <c r="D21" i="4" s="1"/>
  <c r="D11" i="4" s="1"/>
  <c r="C11" i="4" s="1"/>
  <c r="D35" i="1"/>
  <c r="D28" i="1"/>
  <c r="D27" i="1"/>
  <c r="D44" i="2"/>
  <c r="D47" i="4" s="1"/>
  <c r="D47" i="2"/>
  <c r="D50" i="4" s="1"/>
  <c r="D48" i="2"/>
  <c r="D51" i="4" s="1"/>
  <c r="D49" i="2"/>
  <c r="D52" i="4" s="1"/>
  <c r="D51" i="2"/>
  <c r="D54" i="4" s="1"/>
  <c r="D52" i="2"/>
  <c r="D55" i="4" s="1"/>
  <c r="D53" i="2"/>
  <c r="D56" i="4" s="1"/>
  <c r="C56" i="2"/>
  <c r="C66" i="2"/>
  <c r="C69" i="4" s="1"/>
  <c r="C67" i="2"/>
  <c r="C70" i="4" s="1"/>
  <c r="C68" i="2"/>
  <c r="C71" i="4" s="1"/>
  <c r="C69" i="2"/>
  <c r="C72" i="4" s="1"/>
  <c r="C70" i="2"/>
  <c r="C73" i="4" s="1"/>
  <c r="C71" i="2"/>
  <c r="C74" i="4" s="1"/>
  <c r="C74" i="2"/>
  <c r="C77" i="4" s="1"/>
  <c r="C73" i="2"/>
  <c r="C76" i="4" s="1"/>
  <c r="C77" i="2"/>
  <c r="C80" i="4" s="1"/>
  <c r="D58" i="2"/>
  <c r="D61" i="4" s="1"/>
  <c r="C78" i="2"/>
  <c r="C81" i="4" s="1"/>
  <c r="C79" i="2"/>
  <c r="C82" i="4" s="1"/>
  <c r="C80" i="2"/>
  <c r="C83" i="4" s="1"/>
  <c r="C86" i="2"/>
  <c r="C89" i="4" s="1"/>
  <c r="D93" i="2"/>
  <c r="D102" i="4" s="1"/>
  <c r="C102" i="2"/>
  <c r="C46" i="2"/>
  <c r="C49" i="4" s="1"/>
  <c r="C57" i="2"/>
  <c r="E12" i="1" l="1"/>
  <c r="D12" i="1" s="1"/>
  <c r="D109" i="1" s="1"/>
  <c r="D41" i="2"/>
  <c r="E109" i="1" l="1"/>
  <c r="C41" i="2"/>
  <c r="C44" i="4" s="1"/>
  <c r="D44" i="4"/>
  <c r="D36" i="2"/>
  <c r="F33" i="1"/>
  <c r="E32" i="4" s="1"/>
  <c r="C36" i="2" l="1"/>
  <c r="D39" i="4"/>
  <c r="D24" i="2"/>
  <c r="G33" i="1"/>
  <c r="F32" i="4" l="1"/>
  <c r="G28" i="1"/>
  <c r="H33" i="1"/>
  <c r="D23" i="2"/>
  <c r="D27" i="4"/>
  <c r="C39" i="4"/>
  <c r="I33" i="1" l="1"/>
  <c r="H28" i="1"/>
  <c r="J33" i="1"/>
  <c r="I32" i="4" s="1"/>
  <c r="H32" i="4"/>
  <c r="G32" i="4"/>
  <c r="D26" i="4"/>
  <c r="D98" i="2"/>
  <c r="I28" i="1"/>
  <c r="F27" i="4"/>
  <c r="G27" i="1"/>
  <c r="G109" i="1" s="1"/>
  <c r="K33" i="1" l="1"/>
  <c r="J28" i="1"/>
  <c r="J27" i="1" s="1"/>
  <c r="J109" i="1" s="1"/>
  <c r="H27" i="1"/>
  <c r="H109" i="1" s="1"/>
  <c r="G27" i="4"/>
  <c r="D108" i="4"/>
  <c r="F108" i="4"/>
  <c r="F26" i="4"/>
  <c r="H27" i="4"/>
  <c r="I27" i="1"/>
  <c r="J32" i="4" l="1"/>
  <c r="K28" i="1"/>
  <c r="K27" i="1" s="1"/>
  <c r="I27" i="4"/>
  <c r="L33" i="1"/>
  <c r="G26" i="4"/>
  <c r="G108" i="4"/>
  <c r="I108" i="4"/>
  <c r="I26" i="4"/>
  <c r="H26" i="4"/>
  <c r="I109" i="1"/>
  <c r="H108" i="4" s="1"/>
  <c r="J27" i="4" l="1"/>
  <c r="M33" i="1"/>
  <c r="N33" i="1" s="1"/>
  <c r="K32" i="4"/>
  <c r="L28" i="1"/>
  <c r="L27" i="1" s="1"/>
  <c r="K26" i="4" s="1"/>
  <c r="M28" i="1"/>
  <c r="L32" i="4"/>
  <c r="J26" i="4"/>
  <c r="K109" i="1"/>
  <c r="J108" i="4" s="1"/>
  <c r="L109" i="1" l="1"/>
  <c r="K108" i="4" s="1"/>
  <c r="K27" i="4"/>
  <c r="M32" i="4"/>
  <c r="N28" i="1"/>
  <c r="M27" i="4" s="1"/>
  <c r="O33" i="1"/>
  <c r="N32" i="4" s="1"/>
  <c r="L27" i="4"/>
  <c r="M27" i="1"/>
  <c r="N27" i="1" l="1"/>
  <c r="N109" i="1" s="1"/>
  <c r="M108" i="4" s="1"/>
  <c r="O28" i="1"/>
  <c r="N27" i="4" s="1"/>
  <c r="P33" i="1"/>
  <c r="O32" i="4" s="1"/>
  <c r="Q33" i="1"/>
  <c r="R33" i="1" s="1"/>
  <c r="L26" i="4"/>
  <c r="M109" i="1"/>
  <c r="L108" i="4" s="1"/>
  <c r="M26" i="4" l="1"/>
  <c r="O27" i="1"/>
  <c r="O109" i="1" s="1"/>
  <c r="N108" i="4" s="1"/>
  <c r="P28" i="1"/>
  <c r="O27" i="4" s="1"/>
  <c r="R28" i="1"/>
  <c r="Q27" i="4" s="1"/>
  <c r="Q32" i="4"/>
  <c r="Q28" i="1"/>
  <c r="P32" i="4"/>
  <c r="S33" i="1"/>
  <c r="R32" i="4" s="1"/>
  <c r="N26" i="4" l="1"/>
  <c r="P27" i="1"/>
  <c r="P109" i="1" s="1"/>
  <c r="O108" i="4" s="1"/>
  <c r="R27" i="1"/>
  <c r="Q26" i="4" s="1"/>
  <c r="P27" i="4"/>
  <c r="Q27" i="1"/>
  <c r="O26" i="4"/>
  <c r="S28" i="1"/>
  <c r="T33" i="1"/>
  <c r="S32" i="4" s="1"/>
  <c r="R109" i="1" l="1"/>
  <c r="Q108" i="4" s="1"/>
  <c r="P26" i="4"/>
  <c r="Q109" i="1"/>
  <c r="P108" i="4" s="1"/>
  <c r="S27" i="1"/>
  <c r="R27" i="4"/>
  <c r="T28" i="1"/>
  <c r="U33" i="1"/>
  <c r="T32" i="4" l="1"/>
  <c r="U28" i="1"/>
  <c r="R26" i="4"/>
  <c r="S109" i="1"/>
  <c r="R108" i="4" s="1"/>
  <c r="V33" i="1"/>
  <c r="V28" i="1" s="1"/>
  <c r="S27" i="4"/>
  <c r="T27" i="1"/>
  <c r="V27" i="1" l="1"/>
  <c r="U32" i="4"/>
  <c r="W33" i="1"/>
  <c r="S26" i="4"/>
  <c r="T109" i="1"/>
  <c r="S108" i="4" s="1"/>
  <c r="T27" i="4"/>
  <c r="U27" i="1"/>
  <c r="U27" i="4" l="1"/>
  <c r="W28" i="1"/>
  <c r="V32" i="4"/>
  <c r="X33" i="1"/>
  <c r="V109" i="1"/>
  <c r="U108" i="4" s="1"/>
  <c r="U26" i="4"/>
  <c r="T26" i="4"/>
  <c r="U109" i="1"/>
  <c r="T108" i="4" s="1"/>
  <c r="V27" i="4" l="1"/>
  <c r="X28" i="1"/>
  <c r="F28" i="1" s="1"/>
  <c r="W27" i="1"/>
  <c r="W109" i="1" s="1"/>
  <c r="V108" i="4" s="1"/>
  <c r="W32" i="4"/>
  <c r="F27" i="1" l="1"/>
  <c r="E27" i="4"/>
  <c r="W27" i="4"/>
  <c r="X27" i="1"/>
  <c r="X109" i="1" s="1"/>
  <c r="W108" i="4" s="1"/>
  <c r="V26" i="4"/>
  <c r="C63" i="4"/>
  <c r="B63" i="4"/>
  <c r="F109" i="1" l="1"/>
  <c r="E26" i="4"/>
  <c r="E108" i="4" s="1"/>
  <c r="W26" i="4"/>
  <c r="Y110" i="1"/>
  <c r="B58" i="2"/>
  <c r="C58" i="2" l="1"/>
  <c r="B61" i="4"/>
  <c r="B24" i="2"/>
  <c r="B27" i="4" l="1"/>
  <c r="C61" i="4"/>
  <c r="C24" i="2"/>
  <c r="C27" i="4" l="1"/>
  <c r="C104" i="4"/>
  <c r="B104" i="4"/>
  <c r="C105" i="4"/>
  <c r="B105" i="4"/>
  <c r="B93" i="2" l="1"/>
  <c r="B23" i="2" s="1"/>
  <c r="B98" i="2" s="1"/>
  <c r="B107" i="4"/>
  <c r="C107" i="4"/>
  <c r="B26" i="4" l="1"/>
  <c r="B102" i="4"/>
  <c r="C93" i="2"/>
  <c r="C98" i="2" l="1"/>
  <c r="C108" i="4" s="1"/>
  <c r="B108" i="4"/>
  <c r="C102" i="4"/>
  <c r="C23" i="2"/>
  <c r="C26" i="4" s="1"/>
</calcChain>
</file>

<file path=xl/sharedStrings.xml><?xml version="1.0" encoding="utf-8"?>
<sst xmlns="http://schemas.openxmlformats.org/spreadsheetml/2006/main" count="383" uniqueCount="147">
  <si>
    <t>ПЛАН</t>
  </si>
  <si>
    <t>финансово-хозяйственной деятельности муниципального унитарного предприятия"Жилищно-коммунальное хозяйство"</t>
  </si>
  <si>
    <t>январь</t>
  </si>
  <si>
    <t>февраль</t>
  </si>
  <si>
    <t>март</t>
  </si>
  <si>
    <t>1 кв-л</t>
  </si>
  <si>
    <t>2 кв-л</t>
  </si>
  <si>
    <t>6 мес</t>
  </si>
  <si>
    <t>3 кв-л</t>
  </si>
  <si>
    <t>9 мес</t>
  </si>
  <si>
    <t>4 кв-л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</si>
  <si>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</si>
  <si>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</si>
  <si>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</si>
  <si>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</si>
  <si>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</si>
  <si>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</si>
  <si>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</si>
  <si>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</si>
  <si>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</si>
  <si>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</t>
  </si>
  <si>
    <t>ВСЕГО ГОД</t>
  </si>
  <si>
    <t>Показатели</t>
  </si>
  <si>
    <r>
      <t>1.1.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Calibri"/>
        <family val="2"/>
        <charset val="204"/>
        <scheme val="minor"/>
      </rPr>
      <t xml:space="preserve">  доход от реализации продукции (работ, услуг),          в т.ч. </t>
    </r>
  </si>
  <si>
    <r>
      <t>1.1.1.</t>
    </r>
    <r>
      <rPr>
        <i/>
        <sz val="7"/>
        <color theme="1"/>
        <rFont val="Times New Roman"/>
        <family val="1"/>
        <charset val="204"/>
      </rPr>
      <t xml:space="preserve">  </t>
    </r>
    <r>
      <rPr>
        <i/>
        <sz val="14"/>
        <color theme="1"/>
        <rFont val="Calibri"/>
        <family val="2"/>
        <charset val="204"/>
        <scheme val="minor"/>
      </rPr>
      <t>доход по централизованному водоснабжению</t>
    </r>
  </si>
  <si>
    <t xml:space="preserve">  1.1.2.доход по                          централизованному водоотведению</t>
  </si>
  <si>
    <t xml:space="preserve"> 1.1.3.доход по подвозу воды</t>
  </si>
  <si>
    <t xml:space="preserve">1.1.4. доход за откачку септика </t>
  </si>
  <si>
    <r>
      <t>1.2.</t>
    </r>
    <r>
      <rPr>
        <sz val="14"/>
        <color theme="1"/>
        <rFont val="Calibri"/>
        <family val="2"/>
        <charset val="204"/>
        <scheme val="minor"/>
      </rPr>
      <t xml:space="preserve"> доход от строительно-монтажных работ</t>
    </r>
  </si>
  <si>
    <r>
      <t>1.3.</t>
    </r>
    <r>
      <rPr>
        <sz val="14"/>
        <color theme="1"/>
        <rFont val="Calibri"/>
        <family val="2"/>
        <charset val="204"/>
        <scheme val="minor"/>
      </rPr>
      <t xml:space="preserve"> доход от найма жилья</t>
    </r>
  </si>
  <si>
    <r>
      <t>1.4.</t>
    </r>
    <r>
      <rPr>
        <sz val="14"/>
        <color theme="1"/>
        <rFont val="Calibri"/>
        <family val="2"/>
        <charset val="204"/>
        <scheme val="minor"/>
      </rPr>
      <t xml:space="preserve"> доход от услуг паспортиста</t>
    </r>
  </si>
  <si>
    <t>1.Доход по предприятию  ВСЕГО:</t>
  </si>
  <si>
    <t>2. Расходы   ВСЕГО:</t>
  </si>
  <si>
    <t>2.1 себестоимость реализации, всего, в т.ч.</t>
  </si>
  <si>
    <t>Электроэнергия</t>
  </si>
  <si>
    <t xml:space="preserve">Материалы </t>
  </si>
  <si>
    <t>Прочие прямые расходы всего в т.ч.:</t>
  </si>
  <si>
    <t>- ОСАГО</t>
  </si>
  <si>
    <t>- Анализы воды (ЦГСЭН)</t>
  </si>
  <si>
    <t>- Страхование опасных объектов</t>
  </si>
  <si>
    <t>- Оплата больничных за счет работодателя</t>
  </si>
  <si>
    <t>Цеховые расходы всего в т.ч.:</t>
  </si>
  <si>
    <t>Техосмотр транспорт.средств</t>
  </si>
  <si>
    <t xml:space="preserve">Содержание автотранспорта: </t>
  </si>
  <si>
    <t>- ГСМ</t>
  </si>
  <si>
    <t>- запчасти</t>
  </si>
  <si>
    <t>Охрана труда:</t>
  </si>
  <si>
    <t>- спецпитание</t>
  </si>
  <si>
    <t>- спецодежда</t>
  </si>
  <si>
    <t>- медосмотр</t>
  </si>
  <si>
    <t>- другие (аптечки и т.д)</t>
  </si>
  <si>
    <t>Аренда гаража</t>
  </si>
  <si>
    <t>Содержание гаража:</t>
  </si>
  <si>
    <t>- Электроэнергия</t>
  </si>
  <si>
    <t>Общеэксплуатационные расходы всего в т.ч.:</t>
  </si>
  <si>
    <t>Командировочные расходы</t>
  </si>
  <si>
    <t>Расходы по подготовке кадров , обучению персонала</t>
  </si>
  <si>
    <t>Расходы на оплату консультац., информац. услуг и СМИ</t>
  </si>
  <si>
    <t>Канцелярские расходы</t>
  </si>
  <si>
    <t>Почтово-телеграфные расходы</t>
  </si>
  <si>
    <t>Услуги связи (Телефонные расходы)</t>
  </si>
  <si>
    <t>Содержание вычислит. и копиров.-множит. техники</t>
  </si>
  <si>
    <t>Содержание зданий (офиса):</t>
  </si>
  <si>
    <t>- вывоз ТБО</t>
  </si>
  <si>
    <t>- материалы для нужд офиса</t>
  </si>
  <si>
    <t>Использование личного транспорта</t>
  </si>
  <si>
    <t xml:space="preserve"> Налоги и сборы: </t>
  </si>
  <si>
    <t>Водный налог</t>
  </si>
  <si>
    <t>Налог на загрязнение</t>
  </si>
  <si>
    <t>Налог УСНО</t>
  </si>
  <si>
    <t>Другие:</t>
  </si>
  <si>
    <t>Нотариус</t>
  </si>
  <si>
    <t>гос пошлина</t>
  </si>
  <si>
    <t>услуги банка</t>
  </si>
  <si>
    <t>материальная помощь</t>
  </si>
  <si>
    <t>Затраты на оплату труда с учетом ЕСН:</t>
  </si>
  <si>
    <t>производственный персонал</t>
  </si>
  <si>
    <t>АУП</t>
  </si>
  <si>
    <t>паспортист</t>
  </si>
  <si>
    <t>2.   ЕСН- 30,2%</t>
  </si>
  <si>
    <t>1.  Затраты на оплату труда :</t>
  </si>
  <si>
    <t>Амортизация транспорта</t>
  </si>
  <si>
    <t>Транспортный налог</t>
  </si>
  <si>
    <t>отопление</t>
  </si>
  <si>
    <t>электроэнергия</t>
  </si>
  <si>
    <t>Амортизация ОС</t>
  </si>
  <si>
    <t xml:space="preserve"> - отопление (уголь)</t>
  </si>
  <si>
    <t>Топливо (уголь объекты ВС иВО))</t>
  </si>
  <si>
    <t>Услуги сторон. Организаций(транспорт. и др.)</t>
  </si>
  <si>
    <t xml:space="preserve">   - материалы</t>
  </si>
  <si>
    <t>с учетом сокращ</t>
  </si>
  <si>
    <t>штрафы, пеня</t>
  </si>
  <si>
    <t>Разработка проектов ПДВ,ПДС ,экспертизы</t>
  </si>
  <si>
    <t>2.3. Прочая реализация:</t>
  </si>
  <si>
    <t>Материалы</t>
  </si>
  <si>
    <r>
      <t xml:space="preserve">1.5. </t>
    </r>
    <r>
      <rPr>
        <sz val="14"/>
        <color theme="1"/>
        <rFont val="Calibri"/>
        <family val="2"/>
        <charset val="204"/>
        <scheme val="minor"/>
      </rPr>
      <t>Доход прочие услуги и проч.реализация(ВС,ВО,общежитие)</t>
    </r>
  </si>
  <si>
    <t>2.2. Прочие услуги( проч.Вс,Кс ,СМР, общеж, найм , паспорт):</t>
  </si>
  <si>
    <t>Экономист:</t>
  </si>
  <si>
    <t>Директор МУП "ЖКХ":</t>
  </si>
  <si>
    <t>2.2. Прочие услуги:</t>
  </si>
  <si>
    <t>1.1.5.доход по теплоснабжению</t>
  </si>
  <si>
    <t>Топливо (УГОЛЬ)</t>
  </si>
  <si>
    <t>Водоснабжение</t>
  </si>
  <si>
    <t>Водоотведение</t>
  </si>
  <si>
    <t>Услуги экскаватора</t>
  </si>
  <si>
    <t>Автоперевозки</t>
  </si>
  <si>
    <t>Разработка проектов ПДВ,ПДС,экспертиза</t>
  </si>
  <si>
    <t>штрафы</t>
  </si>
  <si>
    <t>1.1.6.доход от населения(тепло)</t>
  </si>
  <si>
    <t>1.1.7. субсидия (население)тепло</t>
  </si>
  <si>
    <t>Директор МУП "ЖКХ"</t>
  </si>
  <si>
    <t>Экономист</t>
  </si>
  <si>
    <t>1.6 Субсидия на возмещение (ээл.энерг.водовод)</t>
  </si>
  <si>
    <t>1.7. Содержание дорог</t>
  </si>
  <si>
    <t>9 мес.</t>
  </si>
  <si>
    <t>План ФХД на 2018 год</t>
  </si>
  <si>
    <t>на  2018 год (ТЕПЛОСНАБЖЕНИЕ)</t>
  </si>
  <si>
    <t>на  2018 год (ВОДОСНАБЖЕНИЕ, ВОДООТВЕДЕНИЕ)</t>
  </si>
  <si>
    <t>План ФХД на 2018год</t>
  </si>
  <si>
    <t xml:space="preserve"> октябрь,ноябрь, декабрь</t>
  </si>
  <si>
    <t>2.2.1 Затраты на оплату труда</t>
  </si>
  <si>
    <t>Содержание дорог</t>
  </si>
  <si>
    <t>2.2.2 ЕСН -30,2%</t>
  </si>
  <si>
    <t>План на 2017 год</t>
  </si>
  <si>
    <t>Д.В.Шамрило</t>
  </si>
  <si>
    <t>Т.М.Середа</t>
  </si>
  <si>
    <t>3. Дебиторская задолженность за оказанные услуги по населению</t>
  </si>
  <si>
    <t>4. Прибыль (убыток) до налогообложения</t>
  </si>
  <si>
    <t>5. Чистая прибыль (убыток)</t>
  </si>
  <si>
    <t>6. Отчисления в бюджет  Ханкайского муниципального района части от прибыли за пользование муниципальным имуществом</t>
  </si>
  <si>
    <t>7. Среднесписочная численность работающих, чел.( штатное расписание)</t>
  </si>
  <si>
    <t>8. Среднемесячная заработная плата одного работника (руб.)</t>
  </si>
  <si>
    <t>9. Инвестиции в основной капитал за счет всех источников финансирования</t>
  </si>
  <si>
    <t>3. Дебиторская задолженность за оказанные услуги по населению (недоимка прошлых лет)</t>
  </si>
  <si>
    <t>октябр,ноябрь,декабрь</t>
  </si>
  <si>
    <t>План (программа) финансово-хозяйственной деятельности муниципального унитарного предприятия"Жилищно-коммунальное хозяйство"</t>
  </si>
  <si>
    <t xml:space="preserve">Ханкайского муниципального района Приморского края на  2018 год </t>
  </si>
  <si>
    <t>тыс.руб.</t>
  </si>
  <si>
    <t>1.1.1.  доход по централизованному водоснабжению</t>
  </si>
  <si>
    <r>
      <t xml:space="preserve">1.1.         </t>
    </r>
    <r>
      <rPr>
        <sz val="14"/>
        <color theme="1"/>
        <rFont val="Times New Roman"/>
        <family val="1"/>
        <charset val="204"/>
      </rPr>
      <t xml:space="preserve">  доход от реализации продукции (работ, услуг),          в т.ч. </t>
    </r>
  </si>
  <si>
    <r>
      <t>1.2.</t>
    </r>
    <r>
      <rPr>
        <sz val="14"/>
        <color theme="1"/>
        <rFont val="Times New Roman"/>
        <family val="1"/>
        <charset val="204"/>
      </rPr>
      <t xml:space="preserve"> доход от строительно-монтажных работ</t>
    </r>
  </si>
  <si>
    <r>
      <t>1.3.</t>
    </r>
    <r>
      <rPr>
        <sz val="14"/>
        <color theme="1"/>
        <rFont val="Times New Roman"/>
        <family val="1"/>
        <charset val="204"/>
      </rPr>
      <t xml:space="preserve"> доход от найма жилья</t>
    </r>
  </si>
  <si>
    <r>
      <t>1.4.</t>
    </r>
    <r>
      <rPr>
        <sz val="14"/>
        <color theme="1"/>
        <rFont val="Times New Roman"/>
        <family val="1"/>
        <charset val="204"/>
      </rPr>
      <t xml:space="preserve"> доход от услуг паспортиста</t>
    </r>
  </si>
  <si>
    <r>
      <t xml:space="preserve">1.5. </t>
    </r>
    <r>
      <rPr>
        <sz val="14"/>
        <color theme="1"/>
        <rFont val="Times New Roman"/>
        <family val="1"/>
        <charset val="204"/>
      </rPr>
      <t>Доход прочие услуги и проч.реализация(ВС,ВО,общежитие)</t>
    </r>
  </si>
  <si>
    <t>Приложение</t>
  </si>
  <si>
    <t>к постановлению Администрации муниципального района</t>
  </si>
  <si>
    <t xml:space="preserve">от 27.03.2018   № 228-па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</si>
</sst>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7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8" fillId="0" borderId="1" xfId="0" applyNumberFormat="1" applyFont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17" fillId="0" borderId="1" xfId="0" applyNumberFormat="1" applyFont="1" applyBorder="1" applyAlignment="1">
      <alignment vertical="center" wrapText="1"/>
    </xf>
    <xf numFmtId="4" fontId="19" fillId="0" borderId="1" xfId="0" applyNumberFormat="1" applyFon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18" fillId="4" borderId="1" xfId="0" applyNumberFormat="1" applyFont="1" applyFill="1" applyBorder="1" applyAlignment="1">
      <alignment vertical="center" wrapText="1"/>
    </xf>
    <xf numFmtId="4" fontId="23" fillId="4" borderId="1" xfId="0" applyNumberFormat="1" applyFont="1" applyFill="1" applyBorder="1" applyAlignment="1">
      <alignment vertical="center" wrapText="1"/>
    </xf>
    <xf numFmtId="4" fontId="19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0" fillId="0" borderId="7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10" fillId="2" borderId="7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0" fillId="0" borderId="0" xfId="0" applyNumberFormat="1"/>
    <xf numFmtId="0" fontId="10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4" fontId="24" fillId="0" borderId="1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0" fillId="0" borderId="0" xfId="0" applyBorder="1"/>
    <xf numFmtId="4" fontId="10" fillId="0" borderId="0" xfId="0" applyNumberFormat="1" applyFont="1" applyBorder="1" applyAlignment="1">
      <alignment vertical="center" wrapText="1"/>
    </xf>
    <xf numFmtId="0" fontId="28" fillId="0" borderId="0" xfId="0" applyFont="1"/>
    <xf numFmtId="4" fontId="28" fillId="0" borderId="0" xfId="0" applyNumberFormat="1" applyFont="1"/>
    <xf numFmtId="0" fontId="2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4" fontId="25" fillId="0" borderId="1" xfId="0" applyNumberFormat="1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4" fontId="26" fillId="0" borderId="1" xfId="0" applyNumberFormat="1" applyFont="1" applyBorder="1" applyAlignment="1">
      <alignment vertical="center" wrapText="1"/>
    </xf>
    <xf numFmtId="4" fontId="28" fillId="0" borderId="1" xfId="0" applyNumberFormat="1" applyFont="1" applyBorder="1" applyAlignment="1">
      <alignment vertical="center" wrapText="1"/>
    </xf>
    <xf numFmtId="4" fontId="25" fillId="3" borderId="1" xfId="0" applyNumberFormat="1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4" fontId="30" fillId="3" borderId="1" xfId="0" applyNumberFormat="1" applyFont="1" applyFill="1" applyBorder="1" applyAlignment="1">
      <alignment vertical="center" wrapText="1"/>
    </xf>
    <xf numFmtId="4" fontId="29" fillId="0" borderId="1" xfId="0" applyNumberFormat="1" applyFont="1" applyBorder="1" applyAlignment="1">
      <alignment vertical="center" wrapText="1"/>
    </xf>
    <xf numFmtId="0" fontId="28" fillId="0" borderId="0" xfId="0" applyFont="1" applyAlignment="1"/>
    <xf numFmtId="0" fontId="11" fillId="0" borderId="1" xfId="0" applyFont="1" applyFill="1" applyBorder="1" applyAlignment="1">
      <alignment vertical="center" wrapText="1"/>
    </xf>
    <xf numFmtId="4" fontId="24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topLeftCell="F86" workbookViewId="0">
      <selection activeCell="S102" sqref="S102"/>
    </sheetView>
  </sheetViews>
  <sheetFormatPr defaultRowHeight="15" x14ac:dyDescent="0.25"/>
  <cols>
    <col min="1" max="1" width="39.42578125" customWidth="1"/>
    <col min="2" max="2" width="11.28515625" customWidth="1"/>
    <col min="3" max="3" width="14.5703125" customWidth="1"/>
    <col min="4" max="4" width="10" customWidth="1"/>
    <col min="5" max="6" width="11.7109375" bestFit="1" customWidth="1"/>
    <col min="7" max="8" width="9.28515625" bestFit="1" customWidth="1"/>
    <col min="9" max="9" width="11.7109375" bestFit="1" customWidth="1"/>
    <col min="10" max="10" width="10.7109375" bestFit="1" customWidth="1"/>
    <col min="11" max="12" width="9.28515625" bestFit="1" customWidth="1"/>
    <col min="13" max="13" width="11.5703125" bestFit="1" customWidth="1"/>
    <col min="14" max="15" width="11.7109375" bestFit="1" customWidth="1"/>
    <col min="16" max="18" width="9.28515625" bestFit="1" customWidth="1"/>
    <col min="19" max="20" width="11.7109375" bestFit="1" customWidth="1"/>
    <col min="21" max="22" width="9.28515625" bestFit="1" customWidth="1"/>
    <col min="23" max="23" width="11.5703125" bestFit="1" customWidth="1"/>
  </cols>
  <sheetData>
    <row r="1" spans="1:23" ht="21" x14ac:dyDescent="0.35">
      <c r="F1" s="6"/>
      <c r="G1" s="6"/>
      <c r="H1" s="6"/>
      <c r="I1" s="6"/>
      <c r="J1" s="110" t="s">
        <v>0</v>
      </c>
      <c r="K1" s="110"/>
      <c r="L1" s="110"/>
      <c r="M1" s="6"/>
      <c r="N1" s="6"/>
      <c r="O1" s="6"/>
      <c r="P1" s="6"/>
      <c r="Q1" s="6"/>
      <c r="R1" s="6"/>
      <c r="S1" s="6"/>
      <c r="T1" s="6"/>
    </row>
    <row r="2" spans="1:23" ht="18.75" x14ac:dyDescent="0.3">
      <c r="E2" s="111" t="s">
        <v>1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3" ht="18.75" x14ac:dyDescent="0.3">
      <c r="E3" s="111" t="s">
        <v>116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6" spans="1:23" ht="28.5" x14ac:dyDescent="0.25">
      <c r="A6" s="112" t="s">
        <v>22</v>
      </c>
      <c r="B6" s="112" t="s">
        <v>114</v>
      </c>
      <c r="C6" s="112" t="s">
        <v>134</v>
      </c>
      <c r="D6" s="112" t="s">
        <v>123</v>
      </c>
      <c r="E6" s="115" t="s">
        <v>115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7"/>
    </row>
    <row r="7" spans="1:23" x14ac:dyDescent="0.25">
      <c r="A7" s="113"/>
      <c r="B7" s="113"/>
      <c r="C7" s="113"/>
      <c r="D7" s="113"/>
      <c r="E7" s="118" t="s">
        <v>21</v>
      </c>
      <c r="F7" s="120" t="s">
        <v>20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2"/>
    </row>
    <row r="8" spans="1:23" ht="27" customHeight="1" x14ac:dyDescent="0.25">
      <c r="A8" s="114"/>
      <c r="B8" s="114"/>
      <c r="C8" s="114"/>
      <c r="D8" s="114"/>
      <c r="E8" s="119"/>
      <c r="F8" s="3" t="s">
        <v>2</v>
      </c>
      <c r="G8" s="3" t="s">
        <v>3</v>
      </c>
      <c r="H8" s="3" t="s">
        <v>4</v>
      </c>
      <c r="I8" s="7" t="s">
        <v>5</v>
      </c>
      <c r="J8" s="3" t="s">
        <v>11</v>
      </c>
      <c r="K8" s="3" t="s">
        <v>12</v>
      </c>
      <c r="L8" s="3" t="s">
        <v>13</v>
      </c>
      <c r="M8" s="7" t="s">
        <v>6</v>
      </c>
      <c r="N8" s="7" t="s">
        <v>7</v>
      </c>
      <c r="O8" s="3" t="s">
        <v>14</v>
      </c>
      <c r="P8" s="3" t="s">
        <v>15</v>
      </c>
      <c r="Q8" s="3" t="s">
        <v>16</v>
      </c>
      <c r="R8" s="7" t="s">
        <v>8</v>
      </c>
      <c r="S8" s="7" t="s">
        <v>9</v>
      </c>
      <c r="T8" s="3" t="s">
        <v>17</v>
      </c>
      <c r="U8" s="3" t="s">
        <v>18</v>
      </c>
      <c r="V8" s="3" t="s">
        <v>19</v>
      </c>
      <c r="W8" s="7" t="s">
        <v>10</v>
      </c>
    </row>
    <row r="9" spans="1:23" ht="9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8.25" thickBot="1" x14ac:dyDescent="0.3">
      <c r="A10" s="13" t="s">
        <v>31</v>
      </c>
      <c r="B10" s="66">
        <f>B11+B19+B20+B21</f>
        <v>8673.9929100000008</v>
      </c>
      <c r="C10" s="66">
        <f>C11+C19+C20+C21</f>
        <v>8490.814089999998</v>
      </c>
      <c r="D10" s="67">
        <f>B10+C10</f>
        <v>17164.807000000001</v>
      </c>
      <c r="E10" s="45">
        <f>E11+E19+E20+E21</f>
        <v>12656.23</v>
      </c>
      <c r="F10" s="45">
        <f t="shared" ref="F10:V10" si="0">F11+F19+F20+F21</f>
        <v>2679.6</v>
      </c>
      <c r="G10" s="45">
        <f t="shared" si="0"/>
        <v>1948.44</v>
      </c>
      <c r="H10" s="45">
        <f t="shared" si="0"/>
        <v>1728.68</v>
      </c>
      <c r="I10" s="45">
        <f>F10+G10+H10</f>
        <v>6356.72</v>
      </c>
      <c r="J10" s="45">
        <f t="shared" si="0"/>
        <v>1587.25</v>
      </c>
      <c r="K10" s="45">
        <f t="shared" si="0"/>
        <v>0</v>
      </c>
      <c r="L10" s="45">
        <f t="shared" si="0"/>
        <v>0</v>
      </c>
      <c r="M10" s="45">
        <f>J10+K10+L10</f>
        <v>1587.25</v>
      </c>
      <c r="N10" s="45">
        <f>I10+M10</f>
        <v>7943.97</v>
      </c>
      <c r="O10" s="45">
        <f t="shared" si="0"/>
        <v>0</v>
      </c>
      <c r="P10" s="45">
        <f t="shared" si="0"/>
        <v>0</v>
      </c>
      <c r="Q10" s="45">
        <f t="shared" si="0"/>
        <v>0</v>
      </c>
      <c r="R10" s="45">
        <f>O10+P10+Q10</f>
        <v>0</v>
      </c>
      <c r="S10" s="45">
        <f>N10+R10</f>
        <v>7943.97</v>
      </c>
      <c r="T10" s="45">
        <f t="shared" si="0"/>
        <v>607.91999999999996</v>
      </c>
      <c r="U10" s="45">
        <f t="shared" si="0"/>
        <v>1581.88</v>
      </c>
      <c r="V10" s="45">
        <f t="shared" si="0"/>
        <v>2522.46</v>
      </c>
      <c r="W10" s="45">
        <f>T10+U10+V10</f>
        <v>4712.26</v>
      </c>
    </row>
    <row r="11" spans="1:23" ht="55.5" customHeight="1" thickBot="1" x14ac:dyDescent="0.3">
      <c r="A11" s="8" t="s">
        <v>23</v>
      </c>
      <c r="B11" s="66">
        <f>B12+B13+B14+B15+B16+B17+B18</f>
        <v>8673.9929100000008</v>
      </c>
      <c r="C11" s="66">
        <f>C12+C13+C14+C15+C16+C17+C18</f>
        <v>8490.814089999998</v>
      </c>
      <c r="D11" s="67">
        <f>B11+C11</f>
        <v>17164.807000000001</v>
      </c>
      <c r="E11" s="45">
        <f>E16</f>
        <v>12656.23</v>
      </c>
      <c r="F11" s="45">
        <f t="shared" ref="F11:H11" si="1">F12+F13+F14+F15+F16</f>
        <v>2679.6</v>
      </c>
      <c r="G11" s="45">
        <f t="shared" si="1"/>
        <v>1948.44</v>
      </c>
      <c r="H11" s="45">
        <f t="shared" si="1"/>
        <v>1728.68</v>
      </c>
      <c r="I11" s="45">
        <f t="shared" ref="I11:I86" si="2">F11+G11+H11</f>
        <v>6356.72</v>
      </c>
      <c r="J11" s="45">
        <f>J12+J13+J14+J15+J16</f>
        <v>1587.25</v>
      </c>
      <c r="K11" s="45">
        <f t="shared" ref="K11:L11" si="3">K12+K13+K14+K15+K16+K17+K18</f>
        <v>0</v>
      </c>
      <c r="L11" s="45">
        <f t="shared" si="3"/>
        <v>0</v>
      </c>
      <c r="M11" s="45">
        <f t="shared" ref="M11:M86" si="4">J11+K11+L11</f>
        <v>1587.25</v>
      </c>
      <c r="N11" s="45">
        <f t="shared" ref="N11:N86" si="5">I11+M11</f>
        <v>7943.97</v>
      </c>
      <c r="O11" s="45">
        <f t="shared" ref="O11:Q11" si="6">O12+O13+O14+O15+O16+O17+O18</f>
        <v>0</v>
      </c>
      <c r="P11" s="45">
        <f t="shared" si="6"/>
        <v>0</v>
      </c>
      <c r="Q11" s="45">
        <f t="shared" si="6"/>
        <v>0</v>
      </c>
      <c r="R11" s="45">
        <f t="shared" ref="R11:R86" si="7">O11+P11+Q11</f>
        <v>0</v>
      </c>
      <c r="S11" s="45">
        <f t="shared" ref="S11:S86" si="8">N11+R11</f>
        <v>7943.97</v>
      </c>
      <c r="T11" s="45">
        <f t="shared" ref="T11:V11" si="9">T12+T13+T14+T15+T16</f>
        <v>607.91999999999996</v>
      </c>
      <c r="U11" s="45">
        <f t="shared" si="9"/>
        <v>1581.88</v>
      </c>
      <c r="V11" s="45">
        <f t="shared" si="9"/>
        <v>2522.46</v>
      </c>
      <c r="W11" s="45">
        <f t="shared" ref="W11:W86" si="10">T11+U11+V11</f>
        <v>4712.26</v>
      </c>
    </row>
    <row r="12" spans="1:23" ht="57" thickBot="1" x14ac:dyDescent="0.3">
      <c r="A12" s="9" t="s">
        <v>24</v>
      </c>
      <c r="B12" s="68">
        <v>0</v>
      </c>
      <c r="C12" s="68">
        <v>0</v>
      </c>
      <c r="D12" s="67">
        <v>0</v>
      </c>
      <c r="E12" s="45">
        <v>0</v>
      </c>
      <c r="F12" s="44">
        <v>0</v>
      </c>
      <c r="G12" s="44">
        <v>0</v>
      </c>
      <c r="H12" s="44">
        <v>0</v>
      </c>
      <c r="I12" s="45">
        <v>0</v>
      </c>
      <c r="J12" s="44">
        <v>0</v>
      </c>
      <c r="K12" s="44">
        <v>0</v>
      </c>
      <c r="L12" s="44">
        <v>0</v>
      </c>
      <c r="M12" s="45">
        <v>0</v>
      </c>
      <c r="N12" s="45">
        <v>0</v>
      </c>
      <c r="O12" s="44">
        <v>0</v>
      </c>
      <c r="P12" s="44">
        <v>0</v>
      </c>
      <c r="Q12" s="44">
        <v>0</v>
      </c>
      <c r="R12" s="45">
        <v>0</v>
      </c>
      <c r="S12" s="45">
        <v>0</v>
      </c>
      <c r="T12" s="44">
        <v>0</v>
      </c>
      <c r="U12" s="44">
        <v>0</v>
      </c>
      <c r="V12" s="44">
        <v>0</v>
      </c>
      <c r="W12" s="45">
        <v>0</v>
      </c>
    </row>
    <row r="13" spans="1:23" ht="56.25" x14ac:dyDescent="0.25">
      <c r="A13" s="10" t="s">
        <v>25</v>
      </c>
      <c r="B13" s="68">
        <v>0</v>
      </c>
      <c r="C13" s="68">
        <v>0</v>
      </c>
      <c r="D13" s="67">
        <v>0</v>
      </c>
      <c r="E13" s="45">
        <v>0</v>
      </c>
      <c r="F13" s="44">
        <v>0</v>
      </c>
      <c r="G13" s="44">
        <v>0</v>
      </c>
      <c r="H13" s="44">
        <v>0</v>
      </c>
      <c r="I13" s="45">
        <v>0</v>
      </c>
      <c r="J13" s="44">
        <v>0</v>
      </c>
      <c r="K13" s="44">
        <v>0</v>
      </c>
      <c r="L13" s="44">
        <v>0</v>
      </c>
      <c r="M13" s="45">
        <v>0</v>
      </c>
      <c r="N13" s="45">
        <v>0</v>
      </c>
      <c r="O13" s="44">
        <v>0</v>
      </c>
      <c r="P13" s="44">
        <v>0</v>
      </c>
      <c r="Q13" s="44">
        <v>0</v>
      </c>
      <c r="R13" s="45">
        <v>0</v>
      </c>
      <c r="S13" s="45">
        <v>0</v>
      </c>
      <c r="T13" s="44">
        <v>0</v>
      </c>
      <c r="U13" s="44">
        <v>0</v>
      </c>
      <c r="V13" s="44">
        <v>0</v>
      </c>
      <c r="W13" s="45">
        <v>0</v>
      </c>
    </row>
    <row r="14" spans="1:23" ht="21.75" customHeight="1" x14ac:dyDescent="0.25">
      <c r="A14" s="11" t="s">
        <v>26</v>
      </c>
      <c r="B14" s="68">
        <v>0</v>
      </c>
      <c r="C14" s="68">
        <v>0</v>
      </c>
      <c r="D14" s="67">
        <v>0</v>
      </c>
      <c r="E14" s="45">
        <v>0</v>
      </c>
      <c r="F14" s="44">
        <v>0</v>
      </c>
      <c r="G14" s="44">
        <v>0</v>
      </c>
      <c r="H14" s="44">
        <v>0</v>
      </c>
      <c r="I14" s="45">
        <v>0</v>
      </c>
      <c r="J14" s="44">
        <v>0</v>
      </c>
      <c r="K14" s="44">
        <v>0</v>
      </c>
      <c r="L14" s="44">
        <v>0</v>
      </c>
      <c r="M14" s="45">
        <v>0</v>
      </c>
      <c r="N14" s="45">
        <v>0</v>
      </c>
      <c r="O14" s="44">
        <v>0</v>
      </c>
      <c r="P14" s="44">
        <v>0</v>
      </c>
      <c r="Q14" s="44">
        <v>0</v>
      </c>
      <c r="R14" s="45">
        <v>0</v>
      </c>
      <c r="S14" s="45">
        <v>0</v>
      </c>
      <c r="T14" s="44">
        <v>0</v>
      </c>
      <c r="U14" s="44">
        <v>0</v>
      </c>
      <c r="V14" s="44">
        <v>0</v>
      </c>
      <c r="W14" s="45">
        <v>0</v>
      </c>
    </row>
    <row r="15" spans="1:23" ht="38.25" thickBot="1" x14ac:dyDescent="0.3">
      <c r="A15" s="9" t="s">
        <v>27</v>
      </c>
      <c r="B15" s="68">
        <v>0</v>
      </c>
      <c r="C15" s="68">
        <v>0</v>
      </c>
      <c r="D15" s="67">
        <v>0</v>
      </c>
      <c r="E15" s="45">
        <v>0</v>
      </c>
      <c r="F15" s="44">
        <v>0</v>
      </c>
      <c r="G15" s="44">
        <v>0</v>
      </c>
      <c r="H15" s="44">
        <v>0</v>
      </c>
      <c r="I15" s="45">
        <v>0</v>
      </c>
      <c r="J15" s="44">
        <v>0</v>
      </c>
      <c r="K15" s="44">
        <v>0</v>
      </c>
      <c r="L15" s="44">
        <v>0</v>
      </c>
      <c r="M15" s="45">
        <v>0</v>
      </c>
      <c r="N15" s="45">
        <v>0</v>
      </c>
      <c r="O15" s="44">
        <v>0</v>
      </c>
      <c r="P15" s="44">
        <v>0</v>
      </c>
      <c r="Q15" s="44">
        <v>0</v>
      </c>
      <c r="R15" s="45">
        <v>0</v>
      </c>
      <c r="S15" s="45">
        <v>0</v>
      </c>
      <c r="T15" s="44">
        <v>0</v>
      </c>
      <c r="U15" s="44">
        <v>0</v>
      </c>
      <c r="V15" s="44">
        <v>0</v>
      </c>
      <c r="W15" s="45">
        <v>0</v>
      </c>
    </row>
    <row r="16" spans="1:23" ht="38.25" thickBot="1" x14ac:dyDescent="0.3">
      <c r="A16" s="9" t="s">
        <v>100</v>
      </c>
      <c r="B16" s="68">
        <v>8045.9530000000004</v>
      </c>
      <c r="C16" s="68">
        <f>D16-B16</f>
        <v>8278.3339999999989</v>
      </c>
      <c r="D16" s="67">
        <v>16324.287</v>
      </c>
      <c r="E16" s="45">
        <f t="shared" ref="E16:E18" si="11">I16+M16+R16+W16</f>
        <v>12656.23</v>
      </c>
      <c r="F16" s="44">
        <v>2679.6</v>
      </c>
      <c r="G16" s="44">
        <v>1948.44</v>
      </c>
      <c r="H16" s="44">
        <v>1728.68</v>
      </c>
      <c r="I16" s="45">
        <f t="shared" si="2"/>
        <v>6356.72</v>
      </c>
      <c r="J16" s="44">
        <v>1587.25</v>
      </c>
      <c r="K16" s="44">
        <v>0</v>
      </c>
      <c r="L16" s="44">
        <v>0</v>
      </c>
      <c r="M16" s="45">
        <f t="shared" si="4"/>
        <v>1587.25</v>
      </c>
      <c r="N16" s="45">
        <f t="shared" si="5"/>
        <v>7943.97</v>
      </c>
      <c r="O16" s="44">
        <v>0</v>
      </c>
      <c r="P16" s="44">
        <v>0</v>
      </c>
      <c r="Q16" s="44">
        <v>0</v>
      </c>
      <c r="R16" s="45">
        <f t="shared" si="7"/>
        <v>0</v>
      </c>
      <c r="S16" s="45">
        <f t="shared" si="8"/>
        <v>7943.97</v>
      </c>
      <c r="T16" s="44">
        <v>607.91999999999996</v>
      </c>
      <c r="U16" s="44">
        <v>1581.88</v>
      </c>
      <c r="V16" s="44">
        <v>2522.46</v>
      </c>
      <c r="W16" s="45">
        <f t="shared" si="10"/>
        <v>4712.26</v>
      </c>
    </row>
    <row r="17" spans="1:23" ht="38.25" thickBot="1" x14ac:dyDescent="0.3">
      <c r="A17" s="9" t="s">
        <v>108</v>
      </c>
      <c r="B17" s="68">
        <v>483.60608000000002</v>
      </c>
      <c r="C17" s="68">
        <f>D17-B17</f>
        <v>152.91391999999996</v>
      </c>
      <c r="D17" s="67">
        <v>636.52</v>
      </c>
      <c r="E17" s="45">
        <f t="shared" si="11"/>
        <v>333.84000000000003</v>
      </c>
      <c r="F17" s="44">
        <v>64.03</v>
      </c>
      <c r="G17" s="44">
        <v>57.94</v>
      </c>
      <c r="H17" s="44">
        <v>57.94</v>
      </c>
      <c r="I17" s="45">
        <f t="shared" si="2"/>
        <v>179.91</v>
      </c>
      <c r="J17" s="44">
        <v>16.46</v>
      </c>
      <c r="K17" s="44">
        <v>0</v>
      </c>
      <c r="L17" s="44">
        <v>0</v>
      </c>
      <c r="M17" s="45">
        <f t="shared" si="4"/>
        <v>16.46</v>
      </c>
      <c r="N17" s="45">
        <f t="shared" si="5"/>
        <v>196.37</v>
      </c>
      <c r="O17" s="44">
        <v>0</v>
      </c>
      <c r="P17" s="44">
        <v>0</v>
      </c>
      <c r="Q17" s="44">
        <v>0</v>
      </c>
      <c r="R17" s="45">
        <f t="shared" si="7"/>
        <v>0</v>
      </c>
      <c r="S17" s="45">
        <f t="shared" si="8"/>
        <v>196.37</v>
      </c>
      <c r="T17" s="44">
        <v>15.5</v>
      </c>
      <c r="U17" s="44">
        <v>57.94</v>
      </c>
      <c r="V17" s="44">
        <v>64.03</v>
      </c>
      <c r="W17" s="45">
        <f t="shared" si="10"/>
        <v>137.47</v>
      </c>
    </row>
    <row r="18" spans="1:23" ht="38.25" thickBot="1" x14ac:dyDescent="0.3">
      <c r="A18" s="9" t="s">
        <v>109</v>
      </c>
      <c r="B18" s="68">
        <v>144.43383</v>
      </c>
      <c r="C18" s="68">
        <f>D18-B18</f>
        <v>59.56617</v>
      </c>
      <c r="D18" s="67">
        <v>204</v>
      </c>
      <c r="E18" s="45">
        <f t="shared" si="11"/>
        <v>115.17999999999999</v>
      </c>
      <c r="F18" s="44">
        <v>20.95</v>
      </c>
      <c r="G18" s="44">
        <v>18.95</v>
      </c>
      <c r="H18" s="44">
        <v>18.95</v>
      </c>
      <c r="I18" s="45">
        <f t="shared" si="2"/>
        <v>58.849999999999994</v>
      </c>
      <c r="J18" s="44">
        <v>5.39</v>
      </c>
      <c r="K18" s="44">
        <v>0</v>
      </c>
      <c r="L18" s="44">
        <v>0</v>
      </c>
      <c r="M18" s="45">
        <f t="shared" si="4"/>
        <v>5.39</v>
      </c>
      <c r="N18" s="45">
        <f t="shared" si="5"/>
        <v>64.239999999999995</v>
      </c>
      <c r="O18" s="44">
        <v>0</v>
      </c>
      <c r="P18" s="44">
        <v>0</v>
      </c>
      <c r="Q18" s="44">
        <v>0</v>
      </c>
      <c r="R18" s="45">
        <f t="shared" si="7"/>
        <v>0</v>
      </c>
      <c r="S18" s="45">
        <f t="shared" si="8"/>
        <v>64.239999999999995</v>
      </c>
      <c r="T18" s="44">
        <v>5.74</v>
      </c>
      <c r="U18" s="44">
        <v>21.47</v>
      </c>
      <c r="V18" s="44">
        <v>23.73</v>
      </c>
      <c r="W18" s="45">
        <f t="shared" si="10"/>
        <v>50.94</v>
      </c>
    </row>
    <row r="19" spans="1:23" ht="38.25" thickBot="1" x14ac:dyDescent="0.3">
      <c r="A19" s="12" t="s">
        <v>28</v>
      </c>
      <c r="B19" s="66">
        <v>0</v>
      </c>
      <c r="C19" s="66">
        <v>0</v>
      </c>
      <c r="D19" s="67">
        <v>0</v>
      </c>
      <c r="E19" s="45">
        <v>0</v>
      </c>
      <c r="F19" s="44">
        <v>0</v>
      </c>
      <c r="G19" s="44">
        <v>0</v>
      </c>
      <c r="H19" s="44">
        <v>0</v>
      </c>
      <c r="I19" s="45">
        <v>0</v>
      </c>
      <c r="J19" s="44">
        <v>0</v>
      </c>
      <c r="K19" s="44">
        <v>0</v>
      </c>
      <c r="L19" s="44">
        <v>0</v>
      </c>
      <c r="M19" s="45">
        <v>0</v>
      </c>
      <c r="N19" s="45">
        <v>0</v>
      </c>
      <c r="O19" s="44">
        <v>0</v>
      </c>
      <c r="P19" s="44">
        <v>0</v>
      </c>
      <c r="Q19" s="44">
        <v>0</v>
      </c>
      <c r="R19" s="45">
        <v>0</v>
      </c>
      <c r="S19" s="45">
        <v>0</v>
      </c>
      <c r="T19" s="44">
        <v>0</v>
      </c>
      <c r="U19" s="44">
        <v>0</v>
      </c>
      <c r="V19" s="44">
        <v>0</v>
      </c>
      <c r="W19" s="45">
        <v>0</v>
      </c>
    </row>
    <row r="20" spans="1:23" ht="19.5" thickBot="1" x14ac:dyDescent="0.3">
      <c r="A20" s="12" t="s">
        <v>29</v>
      </c>
      <c r="B20" s="66">
        <v>0</v>
      </c>
      <c r="C20" s="66">
        <v>0</v>
      </c>
      <c r="D20" s="67">
        <v>0</v>
      </c>
      <c r="E20" s="45">
        <v>0</v>
      </c>
      <c r="F20" s="44">
        <v>0</v>
      </c>
      <c r="G20" s="44">
        <v>0</v>
      </c>
      <c r="H20" s="44">
        <v>0</v>
      </c>
      <c r="I20" s="45">
        <v>0</v>
      </c>
      <c r="J20" s="44">
        <v>0</v>
      </c>
      <c r="K20" s="44">
        <v>0</v>
      </c>
      <c r="L20" s="44">
        <v>0</v>
      </c>
      <c r="M20" s="45">
        <v>0</v>
      </c>
      <c r="N20" s="45">
        <v>0</v>
      </c>
      <c r="O20" s="44">
        <v>0</v>
      </c>
      <c r="P20" s="44">
        <v>0</v>
      </c>
      <c r="Q20" s="44">
        <v>0</v>
      </c>
      <c r="R20" s="45">
        <v>0</v>
      </c>
      <c r="S20" s="45">
        <v>0</v>
      </c>
      <c r="T20" s="44">
        <v>0</v>
      </c>
      <c r="U20" s="44">
        <v>0</v>
      </c>
      <c r="V20" s="44">
        <v>0</v>
      </c>
      <c r="W20" s="45">
        <v>0</v>
      </c>
    </row>
    <row r="21" spans="1:23" ht="19.5" thickBot="1" x14ac:dyDescent="0.3">
      <c r="A21" s="12" t="s">
        <v>30</v>
      </c>
      <c r="B21" s="66">
        <v>0</v>
      </c>
      <c r="C21" s="66">
        <v>0</v>
      </c>
      <c r="D21" s="67">
        <v>0</v>
      </c>
      <c r="E21" s="45">
        <v>0</v>
      </c>
      <c r="F21" s="44">
        <v>0</v>
      </c>
      <c r="G21" s="44">
        <v>0</v>
      </c>
      <c r="H21" s="44">
        <v>0</v>
      </c>
      <c r="I21" s="45">
        <v>0</v>
      </c>
      <c r="J21" s="44">
        <v>0</v>
      </c>
      <c r="K21" s="44">
        <v>0</v>
      </c>
      <c r="L21" s="44">
        <v>0</v>
      </c>
      <c r="M21" s="45">
        <v>0</v>
      </c>
      <c r="N21" s="45">
        <v>0</v>
      </c>
      <c r="O21" s="44">
        <v>0</v>
      </c>
      <c r="P21" s="44">
        <v>0</v>
      </c>
      <c r="Q21" s="44">
        <v>0</v>
      </c>
      <c r="R21" s="45">
        <v>0</v>
      </c>
      <c r="S21" s="45">
        <v>0</v>
      </c>
      <c r="T21" s="44">
        <v>0</v>
      </c>
      <c r="U21" s="44">
        <v>0</v>
      </c>
      <c r="V21" s="44">
        <v>0</v>
      </c>
      <c r="W21" s="45">
        <v>0</v>
      </c>
    </row>
    <row r="22" spans="1:23" x14ac:dyDescent="0.25">
      <c r="A22" s="31"/>
      <c r="B22" s="44">
        <v>0</v>
      </c>
      <c r="C22" s="44">
        <v>0</v>
      </c>
      <c r="D22" s="67">
        <v>0</v>
      </c>
      <c r="E22" s="45">
        <v>0</v>
      </c>
      <c r="F22" s="44">
        <v>0</v>
      </c>
      <c r="G22" s="44">
        <v>0</v>
      </c>
      <c r="H22" s="44">
        <v>0</v>
      </c>
      <c r="I22" s="45">
        <v>0</v>
      </c>
      <c r="J22" s="44">
        <v>0</v>
      </c>
      <c r="K22" s="44">
        <v>0</v>
      </c>
      <c r="L22" s="44">
        <v>0</v>
      </c>
      <c r="M22" s="45">
        <v>0</v>
      </c>
      <c r="N22" s="45">
        <v>0</v>
      </c>
      <c r="O22" s="44">
        <v>0</v>
      </c>
      <c r="P22" s="44">
        <v>0</v>
      </c>
      <c r="Q22" s="44">
        <v>0</v>
      </c>
      <c r="R22" s="45">
        <v>0</v>
      </c>
      <c r="S22" s="45">
        <v>0</v>
      </c>
      <c r="T22" s="44">
        <v>0</v>
      </c>
      <c r="U22" s="44">
        <v>0</v>
      </c>
      <c r="V22" s="44">
        <v>0</v>
      </c>
      <c r="W22" s="45">
        <v>0</v>
      </c>
    </row>
    <row r="23" spans="1:23" ht="39.75" customHeight="1" thickBot="1" x14ac:dyDescent="0.3">
      <c r="A23" s="13" t="s">
        <v>32</v>
      </c>
      <c r="B23" s="45">
        <f>B24+B92+B93</f>
        <v>9856.4701278600005</v>
      </c>
      <c r="C23" s="45">
        <f t="shared" ref="C23:W23" si="12">C24+C92+C93</f>
        <v>7563.6558721399997</v>
      </c>
      <c r="D23" s="45">
        <f>D24+D92+D93</f>
        <v>17420.125999999997</v>
      </c>
      <c r="E23" s="45">
        <f t="shared" si="12"/>
        <v>18659.485206479992</v>
      </c>
      <c r="F23" s="45">
        <f t="shared" si="12"/>
        <v>2163.1339979199997</v>
      </c>
      <c r="G23" s="45">
        <f t="shared" si="12"/>
        <v>2910.1139979200002</v>
      </c>
      <c r="H23" s="45">
        <f t="shared" si="12"/>
        <v>2729.82499792</v>
      </c>
      <c r="I23" s="45">
        <f t="shared" si="12"/>
        <v>7803.072993759999</v>
      </c>
      <c r="J23" s="45">
        <f t="shared" si="12"/>
        <v>2059.6769979199998</v>
      </c>
      <c r="K23" s="45">
        <f t="shared" si="12"/>
        <v>161.28904</v>
      </c>
      <c r="L23" s="45">
        <f t="shared" si="12"/>
        <v>161.28904</v>
      </c>
      <c r="M23" s="45">
        <f t="shared" si="12"/>
        <v>2382.2550779199996</v>
      </c>
      <c r="N23" s="45">
        <f t="shared" si="12"/>
        <v>10185.328071679998</v>
      </c>
      <c r="O23" s="45">
        <f t="shared" si="12"/>
        <v>161.08904000000001</v>
      </c>
      <c r="P23" s="45">
        <f t="shared" si="12"/>
        <v>161.28904</v>
      </c>
      <c r="Q23" s="45">
        <f t="shared" si="12"/>
        <v>161.28904</v>
      </c>
      <c r="R23" s="45">
        <f t="shared" si="12"/>
        <v>483.66711999999995</v>
      </c>
      <c r="S23" s="45">
        <f t="shared" si="12"/>
        <v>10668.99519168</v>
      </c>
      <c r="T23" s="45">
        <f t="shared" si="12"/>
        <v>1205.4560189599999</v>
      </c>
      <c r="U23" s="45">
        <f t="shared" si="12"/>
        <v>3473.3679979200001</v>
      </c>
      <c r="V23" s="45">
        <f t="shared" si="12"/>
        <v>3311.6659979199999</v>
      </c>
      <c r="W23" s="45">
        <f t="shared" si="12"/>
        <v>7990.4900147999997</v>
      </c>
    </row>
    <row r="24" spans="1:23" ht="56.25" customHeight="1" x14ac:dyDescent="0.25">
      <c r="A24" s="14" t="s">
        <v>33</v>
      </c>
      <c r="B24" s="45">
        <f>B25+B26+B31+B36+B58+B82+B27+B28+B29+B30</f>
        <v>9850.0701278600009</v>
      </c>
      <c r="C24" s="45">
        <f t="shared" ref="C24:D24" si="13">C25+C26+C31+C36+C58+C82+C27+C28+C29+C30</f>
        <v>7554.4558721399999</v>
      </c>
      <c r="D24" s="45">
        <f t="shared" si="13"/>
        <v>17404.525999999998</v>
      </c>
      <c r="E24" s="45">
        <f>E25+E26+E31+E36+E58+E82+E27+E28+E29+E30</f>
        <v>18643.885206479994</v>
      </c>
      <c r="F24" s="45">
        <f>F25+F26+F28+F31+F36+F58+F82+F29+F30+F27</f>
        <v>2161.8339979199995</v>
      </c>
      <c r="G24" s="45">
        <f>G25+G26+G28+G31+G36+G58+G82+G29+G30+G27</f>
        <v>2908.81399792</v>
      </c>
      <c r="H24" s="45">
        <f>H25+H26+H28+H31+H36+H58+H82+H29+H30+H27</f>
        <v>2728.5249979199998</v>
      </c>
      <c r="I24" s="45">
        <f t="shared" si="2"/>
        <v>7799.1729937599994</v>
      </c>
      <c r="J24" s="45">
        <f>J25+J26+J28+J31+J36+J58+J82+J29+J30+J27</f>
        <v>2058.3769979199997</v>
      </c>
      <c r="K24" s="45">
        <f>K25+K26+K28+K31+K36+K58+K82+K29+K30+K27</f>
        <v>159.98903999999999</v>
      </c>
      <c r="L24" s="45">
        <f>L25+L26+L28+L31+L36+L58+L82+L29+L30+L27</f>
        <v>159.98903999999999</v>
      </c>
      <c r="M24" s="45">
        <f t="shared" si="4"/>
        <v>2378.3550779199995</v>
      </c>
      <c r="N24" s="45">
        <f t="shared" si="5"/>
        <v>10177.528071679999</v>
      </c>
      <c r="O24" s="45">
        <f>O25+O26+O28+O31+O36+O58+O82+O29+O30+O27</f>
        <v>159.78904</v>
      </c>
      <c r="P24" s="45">
        <f>P25+P26+P28+P31+P36+P58+P82+P29+P30+P27</f>
        <v>159.98903999999999</v>
      </c>
      <c r="Q24" s="45">
        <f>Q25+Q26+Q28+Q31+Q36+Q58+Q82+Q29+Q30+Q27</f>
        <v>159.98903999999999</v>
      </c>
      <c r="R24" s="45">
        <f t="shared" si="7"/>
        <v>479.76711999999998</v>
      </c>
      <c r="S24" s="45">
        <f t="shared" si="8"/>
        <v>10657.295191679999</v>
      </c>
      <c r="T24" s="45">
        <f>T25+T26+T28+T31+T36+T58+T82+T29+T30+T27</f>
        <v>1204.15601896</v>
      </c>
      <c r="U24" s="45">
        <f>U25+U26+U28+U31+U36+U58+U82+U29+U30+U27</f>
        <v>3472.0679979199999</v>
      </c>
      <c r="V24" s="45">
        <f>V25+V26+V28+V31+V36+V58+V82+V29+V30+V27</f>
        <v>3310.3659979199997</v>
      </c>
      <c r="W24" s="45">
        <f t="shared" si="10"/>
        <v>7986.5900148000001</v>
      </c>
    </row>
    <row r="25" spans="1:23" ht="15.75" x14ac:dyDescent="0.25">
      <c r="A25" s="4" t="s">
        <v>101</v>
      </c>
      <c r="B25" s="54">
        <f>3485.57</f>
        <v>3485.57</v>
      </c>
      <c r="C25" s="54">
        <f>D25-B25</f>
        <v>2398.5399999999995</v>
      </c>
      <c r="D25" s="67">
        <v>5884.11</v>
      </c>
      <c r="E25" s="53">
        <f t="shared" ref="E25:E30" si="14">I25+M25+R25+W25</f>
        <v>10059.300000000001</v>
      </c>
      <c r="F25" s="57">
        <v>995.97</v>
      </c>
      <c r="G25" s="57">
        <v>1742.95</v>
      </c>
      <c r="H25" s="57">
        <v>1419.26</v>
      </c>
      <c r="I25" s="53">
        <f t="shared" si="2"/>
        <v>4158.18</v>
      </c>
      <c r="J25" s="57">
        <v>921.27</v>
      </c>
      <c r="K25" s="57">
        <v>0</v>
      </c>
      <c r="L25" s="57">
        <v>0</v>
      </c>
      <c r="M25" s="53">
        <f t="shared" si="4"/>
        <v>921.27</v>
      </c>
      <c r="N25" s="53">
        <f t="shared" si="5"/>
        <v>5079.4500000000007</v>
      </c>
      <c r="O25" s="57">
        <v>0</v>
      </c>
      <c r="P25" s="57">
        <v>0</v>
      </c>
      <c r="Q25" s="57">
        <v>0</v>
      </c>
      <c r="R25" s="53">
        <f t="shared" si="7"/>
        <v>0</v>
      </c>
      <c r="S25" s="53">
        <f t="shared" si="8"/>
        <v>5079.4500000000007</v>
      </c>
      <c r="T25" s="57">
        <v>497.99</v>
      </c>
      <c r="U25" s="57">
        <v>2340.5300000000002</v>
      </c>
      <c r="V25" s="57">
        <v>2141.33</v>
      </c>
      <c r="W25" s="53">
        <f t="shared" si="10"/>
        <v>4979.8500000000004</v>
      </c>
    </row>
    <row r="26" spans="1:23" ht="15.75" x14ac:dyDescent="0.25">
      <c r="A26" s="15" t="s">
        <v>34</v>
      </c>
      <c r="B26" s="54">
        <v>564.66700000000003</v>
      </c>
      <c r="C26" s="54">
        <f t="shared" ref="C26:C89" si="15">D26-B26</f>
        <v>523.92700000000002</v>
      </c>
      <c r="D26" s="67">
        <v>1088.5940000000001</v>
      </c>
      <c r="E26" s="53">
        <f t="shared" si="14"/>
        <v>999.35899999999992</v>
      </c>
      <c r="F26" s="57">
        <v>161.56399999999999</v>
      </c>
      <c r="G26" s="57">
        <v>161.56399999999999</v>
      </c>
      <c r="H26" s="57">
        <v>144.785</v>
      </c>
      <c r="I26" s="53">
        <f t="shared" si="2"/>
        <v>467.91300000000001</v>
      </c>
      <c r="J26" s="57">
        <v>138.14699999999999</v>
      </c>
      <c r="K26" s="57">
        <v>0</v>
      </c>
      <c r="L26" s="57">
        <v>0</v>
      </c>
      <c r="M26" s="53">
        <f t="shared" si="4"/>
        <v>138.14699999999999</v>
      </c>
      <c r="N26" s="53">
        <f t="shared" si="5"/>
        <v>606.05999999999995</v>
      </c>
      <c r="O26" s="57">
        <v>0</v>
      </c>
      <c r="P26" s="57">
        <v>0</v>
      </c>
      <c r="Q26" s="57">
        <v>0</v>
      </c>
      <c r="R26" s="53">
        <f t="shared" si="7"/>
        <v>0</v>
      </c>
      <c r="S26" s="53">
        <f t="shared" si="8"/>
        <v>606.05999999999995</v>
      </c>
      <c r="T26" s="57">
        <v>90.644999999999996</v>
      </c>
      <c r="U26" s="57">
        <v>132.578</v>
      </c>
      <c r="V26" s="57">
        <v>170.07599999999999</v>
      </c>
      <c r="W26" s="53">
        <f t="shared" si="10"/>
        <v>393.29899999999998</v>
      </c>
    </row>
    <row r="27" spans="1:23" ht="15.75" x14ac:dyDescent="0.25">
      <c r="A27" s="15" t="s">
        <v>35</v>
      </c>
      <c r="B27" s="54">
        <v>89.644000000000005</v>
      </c>
      <c r="C27" s="54">
        <f t="shared" si="15"/>
        <v>437.10799999999995</v>
      </c>
      <c r="D27" s="67">
        <v>526.75199999999995</v>
      </c>
      <c r="E27" s="45">
        <f t="shared" si="14"/>
        <v>156.87</v>
      </c>
      <c r="F27" s="44">
        <v>22.41</v>
      </c>
      <c r="G27" s="44">
        <v>22.41</v>
      </c>
      <c r="H27" s="44">
        <v>22.41</v>
      </c>
      <c r="I27" s="45">
        <f t="shared" si="2"/>
        <v>67.23</v>
      </c>
      <c r="J27" s="44">
        <v>22.41</v>
      </c>
      <c r="K27" s="44">
        <v>0</v>
      </c>
      <c r="L27" s="44">
        <v>0</v>
      </c>
      <c r="M27" s="45">
        <f t="shared" ref="M27" si="16">J27+K27+L27</f>
        <v>22.41</v>
      </c>
      <c r="N27" s="45">
        <f t="shared" si="5"/>
        <v>89.64</v>
      </c>
      <c r="O27" s="44">
        <v>0</v>
      </c>
      <c r="P27" s="44">
        <v>0</v>
      </c>
      <c r="Q27" s="44">
        <v>0</v>
      </c>
      <c r="R27" s="45">
        <f t="shared" si="7"/>
        <v>0</v>
      </c>
      <c r="S27" s="45">
        <f t="shared" si="8"/>
        <v>89.64</v>
      </c>
      <c r="T27" s="44">
        <v>22.41</v>
      </c>
      <c r="U27" s="44">
        <v>22.41</v>
      </c>
      <c r="V27" s="44">
        <v>22.41</v>
      </c>
      <c r="W27" s="45">
        <f t="shared" si="10"/>
        <v>67.23</v>
      </c>
    </row>
    <row r="28" spans="1:23" ht="15.75" x14ac:dyDescent="0.25">
      <c r="A28" s="16" t="s">
        <v>85</v>
      </c>
      <c r="B28" s="54">
        <v>210.315</v>
      </c>
      <c r="C28" s="54">
        <f t="shared" si="15"/>
        <v>-14.715000000000003</v>
      </c>
      <c r="D28" s="67">
        <v>195.6</v>
      </c>
      <c r="E28" s="45">
        <f t="shared" si="14"/>
        <v>195.60000000000002</v>
      </c>
      <c r="F28" s="44">
        <v>16.3</v>
      </c>
      <c r="G28" s="44">
        <v>16.3</v>
      </c>
      <c r="H28" s="44">
        <v>16.3</v>
      </c>
      <c r="I28" s="45">
        <f t="shared" si="2"/>
        <v>48.900000000000006</v>
      </c>
      <c r="J28" s="44">
        <v>16.3</v>
      </c>
      <c r="K28" s="44">
        <v>16.3</v>
      </c>
      <c r="L28" s="44">
        <v>16.3</v>
      </c>
      <c r="M28" s="45">
        <f t="shared" si="4"/>
        <v>48.900000000000006</v>
      </c>
      <c r="N28" s="45">
        <f t="shared" si="5"/>
        <v>97.800000000000011</v>
      </c>
      <c r="O28" s="44">
        <v>16.3</v>
      </c>
      <c r="P28" s="44">
        <v>16.3</v>
      </c>
      <c r="Q28" s="44">
        <v>16.3</v>
      </c>
      <c r="R28" s="45">
        <f t="shared" si="7"/>
        <v>48.900000000000006</v>
      </c>
      <c r="S28" s="45">
        <f t="shared" si="8"/>
        <v>146.70000000000002</v>
      </c>
      <c r="T28" s="44">
        <v>16.3</v>
      </c>
      <c r="U28" s="44">
        <v>16.3</v>
      </c>
      <c r="V28" s="44">
        <v>16.3</v>
      </c>
      <c r="W28" s="45">
        <f t="shared" si="10"/>
        <v>48.900000000000006</v>
      </c>
    </row>
    <row r="29" spans="1:23" ht="15.75" x14ac:dyDescent="0.25">
      <c r="A29" s="4" t="s">
        <v>102</v>
      </c>
      <c r="B29" s="54">
        <v>32.002000000000002</v>
      </c>
      <c r="C29" s="54">
        <f t="shared" si="15"/>
        <v>31.668999999999997</v>
      </c>
      <c r="D29" s="67">
        <v>63.670999999999999</v>
      </c>
      <c r="E29" s="45">
        <f t="shared" si="14"/>
        <v>63.671000000000006</v>
      </c>
      <c r="F29" s="44">
        <v>9.9429999999999996</v>
      </c>
      <c r="G29" s="44">
        <v>9.9429999999999996</v>
      </c>
      <c r="H29" s="44">
        <v>9.9429999999999996</v>
      </c>
      <c r="I29" s="45">
        <f t="shared" si="2"/>
        <v>29.829000000000001</v>
      </c>
      <c r="J29" s="44">
        <v>4.6029999999999998</v>
      </c>
      <c r="K29" s="44">
        <v>0</v>
      </c>
      <c r="L29" s="44">
        <v>0</v>
      </c>
      <c r="M29" s="45">
        <f t="shared" si="4"/>
        <v>4.6029999999999998</v>
      </c>
      <c r="N29" s="45">
        <f t="shared" si="5"/>
        <v>34.432000000000002</v>
      </c>
      <c r="O29" s="44">
        <v>0</v>
      </c>
      <c r="P29" s="44">
        <v>0</v>
      </c>
      <c r="Q29" s="44">
        <v>0</v>
      </c>
      <c r="R29" s="45">
        <f t="shared" si="7"/>
        <v>0</v>
      </c>
      <c r="S29" s="45">
        <f t="shared" si="8"/>
        <v>34.432000000000002</v>
      </c>
      <c r="T29" s="44">
        <v>20.033000000000001</v>
      </c>
      <c r="U29" s="44">
        <v>4.6029999999999998</v>
      </c>
      <c r="V29" s="44">
        <v>4.6029999999999998</v>
      </c>
      <c r="W29" s="45">
        <f t="shared" si="10"/>
        <v>29.239000000000004</v>
      </c>
    </row>
    <row r="30" spans="1:23" ht="15.75" x14ac:dyDescent="0.25">
      <c r="A30" s="4" t="s">
        <v>103</v>
      </c>
      <c r="B30" s="54">
        <v>0</v>
      </c>
      <c r="C30" s="54">
        <f t="shared" si="15"/>
        <v>12.1</v>
      </c>
      <c r="D30" s="67">
        <v>12.1</v>
      </c>
      <c r="E30" s="45">
        <f t="shared" si="14"/>
        <v>12.099999999999998</v>
      </c>
      <c r="F30" s="44">
        <v>1.39</v>
      </c>
      <c r="G30" s="44">
        <v>1.39</v>
      </c>
      <c r="H30" s="44">
        <v>1.39</v>
      </c>
      <c r="I30" s="45">
        <f t="shared" si="2"/>
        <v>4.17</v>
      </c>
      <c r="J30" s="44">
        <v>1.39</v>
      </c>
      <c r="K30" s="44">
        <v>0</v>
      </c>
      <c r="L30" s="44">
        <v>0</v>
      </c>
      <c r="M30" s="45">
        <f t="shared" si="4"/>
        <v>1.39</v>
      </c>
      <c r="N30" s="45">
        <f t="shared" si="5"/>
        <v>5.56</v>
      </c>
      <c r="O30" s="44">
        <v>0</v>
      </c>
      <c r="P30" s="44">
        <v>0</v>
      </c>
      <c r="Q30" s="44">
        <v>0</v>
      </c>
      <c r="R30" s="45">
        <f t="shared" si="7"/>
        <v>0</v>
      </c>
      <c r="S30" s="45">
        <f t="shared" si="8"/>
        <v>5.56</v>
      </c>
      <c r="T30" s="44">
        <v>3.76</v>
      </c>
      <c r="U30" s="44">
        <v>1.39</v>
      </c>
      <c r="V30" s="44">
        <v>1.39</v>
      </c>
      <c r="W30" s="45">
        <f t="shared" si="10"/>
        <v>6.5399999999999991</v>
      </c>
    </row>
    <row r="31" spans="1:23" ht="16.5" thickBot="1" x14ac:dyDescent="0.3">
      <c r="A31" s="15" t="s">
        <v>36</v>
      </c>
      <c r="B31" s="54">
        <f>B32+B33+B34+B35</f>
        <v>0</v>
      </c>
      <c r="C31" s="54">
        <f t="shared" si="15"/>
        <v>0</v>
      </c>
      <c r="D31" s="67">
        <v>0</v>
      </c>
      <c r="E31" s="45">
        <f>E32+E33+E34+E35</f>
        <v>0</v>
      </c>
      <c r="F31" s="44">
        <f>F32+F33+F34+F35</f>
        <v>0</v>
      </c>
      <c r="G31" s="44">
        <f>G32+G33+G34+G35</f>
        <v>0</v>
      </c>
      <c r="H31" s="44">
        <f>H32+H33+H34+H35</f>
        <v>0</v>
      </c>
      <c r="I31" s="45">
        <f t="shared" si="2"/>
        <v>0</v>
      </c>
      <c r="J31" s="44">
        <f>J32+J33+J34+J35</f>
        <v>0</v>
      </c>
      <c r="K31" s="44">
        <f>K32+K33+K34+K35</f>
        <v>0</v>
      </c>
      <c r="L31" s="44">
        <f>L32+L33+L34+L35</f>
        <v>0</v>
      </c>
      <c r="M31" s="45">
        <f t="shared" si="4"/>
        <v>0</v>
      </c>
      <c r="N31" s="45">
        <f t="shared" si="5"/>
        <v>0</v>
      </c>
      <c r="O31" s="44">
        <f>O32+O33+O34+O35</f>
        <v>0</v>
      </c>
      <c r="P31" s="44">
        <f>P32+P33+P34+P35</f>
        <v>0</v>
      </c>
      <c r="Q31" s="44">
        <f>Q32+Q33+Q34+Q35</f>
        <v>0</v>
      </c>
      <c r="R31" s="45">
        <f t="shared" si="7"/>
        <v>0</v>
      </c>
      <c r="S31" s="45">
        <f t="shared" si="8"/>
        <v>0</v>
      </c>
      <c r="T31" s="44">
        <f>T32+T33+T34+T35</f>
        <v>0</v>
      </c>
      <c r="U31" s="44">
        <f>U32+U33+U34+U35</f>
        <v>0</v>
      </c>
      <c r="V31" s="44">
        <f>V32+V33+V34+V35</f>
        <v>0</v>
      </c>
      <c r="W31" s="45">
        <f t="shared" si="10"/>
        <v>0</v>
      </c>
    </row>
    <row r="32" spans="1:23" ht="15.75" thickBot="1" x14ac:dyDescent="0.3">
      <c r="A32" s="17" t="s">
        <v>37</v>
      </c>
      <c r="B32" s="46">
        <v>0</v>
      </c>
      <c r="C32" s="46">
        <v>0</v>
      </c>
      <c r="D32" s="67">
        <v>0</v>
      </c>
      <c r="E32" s="45">
        <v>0</v>
      </c>
      <c r="F32" s="44">
        <v>0</v>
      </c>
      <c r="G32" s="44">
        <v>0</v>
      </c>
      <c r="H32" s="44">
        <v>0</v>
      </c>
      <c r="I32" s="45">
        <v>0</v>
      </c>
      <c r="J32" s="44">
        <v>0</v>
      </c>
      <c r="K32" s="44">
        <v>0</v>
      </c>
      <c r="L32" s="44">
        <v>0</v>
      </c>
      <c r="M32" s="45">
        <v>0</v>
      </c>
      <c r="N32" s="45">
        <v>0</v>
      </c>
      <c r="O32" s="44">
        <v>0</v>
      </c>
      <c r="P32" s="44">
        <v>0</v>
      </c>
      <c r="Q32" s="44">
        <v>0</v>
      </c>
      <c r="R32" s="45">
        <v>0</v>
      </c>
      <c r="S32" s="45">
        <v>0</v>
      </c>
      <c r="T32" s="44">
        <v>0</v>
      </c>
      <c r="U32" s="44">
        <v>0</v>
      </c>
      <c r="V32" s="44">
        <v>0</v>
      </c>
      <c r="W32" s="45">
        <v>0</v>
      </c>
    </row>
    <row r="33" spans="1:23" ht="15.75" thickBot="1" x14ac:dyDescent="0.3">
      <c r="A33" s="18" t="s">
        <v>38</v>
      </c>
      <c r="B33" s="46">
        <v>0</v>
      </c>
      <c r="C33" s="46">
        <v>0</v>
      </c>
      <c r="D33" s="67">
        <v>0</v>
      </c>
      <c r="E33" s="45">
        <v>0</v>
      </c>
      <c r="F33" s="44">
        <v>0</v>
      </c>
      <c r="G33" s="44">
        <v>0</v>
      </c>
      <c r="H33" s="44">
        <v>0</v>
      </c>
      <c r="I33" s="45">
        <v>0</v>
      </c>
      <c r="J33" s="44">
        <v>0</v>
      </c>
      <c r="K33" s="44">
        <v>0</v>
      </c>
      <c r="L33" s="44">
        <v>0</v>
      </c>
      <c r="M33" s="45">
        <v>0</v>
      </c>
      <c r="N33" s="45">
        <v>0</v>
      </c>
      <c r="O33" s="44">
        <v>0</v>
      </c>
      <c r="P33" s="44">
        <v>0</v>
      </c>
      <c r="Q33" s="44">
        <v>0</v>
      </c>
      <c r="R33" s="45">
        <v>0</v>
      </c>
      <c r="S33" s="45">
        <v>0</v>
      </c>
      <c r="T33" s="44">
        <v>0</v>
      </c>
      <c r="U33" s="44">
        <v>0</v>
      </c>
      <c r="V33" s="44">
        <v>0</v>
      </c>
      <c r="W33" s="45">
        <v>0</v>
      </c>
    </row>
    <row r="34" spans="1:23" ht="15.75" thickBot="1" x14ac:dyDescent="0.3">
      <c r="A34" s="19" t="s">
        <v>39</v>
      </c>
      <c r="B34" s="46">
        <v>0</v>
      </c>
      <c r="C34" s="46">
        <v>0</v>
      </c>
      <c r="D34" s="67">
        <v>0</v>
      </c>
      <c r="E34" s="45">
        <v>0</v>
      </c>
      <c r="F34" s="44">
        <v>0</v>
      </c>
      <c r="G34" s="44">
        <v>0</v>
      </c>
      <c r="H34" s="44">
        <v>0</v>
      </c>
      <c r="I34" s="45">
        <v>0</v>
      </c>
      <c r="J34" s="44">
        <v>0</v>
      </c>
      <c r="K34" s="44">
        <v>0</v>
      </c>
      <c r="L34" s="44">
        <v>0</v>
      </c>
      <c r="M34" s="45">
        <v>0</v>
      </c>
      <c r="N34" s="45">
        <v>0</v>
      </c>
      <c r="O34" s="44">
        <v>0</v>
      </c>
      <c r="P34" s="44">
        <v>0</v>
      </c>
      <c r="Q34" s="44">
        <v>0</v>
      </c>
      <c r="R34" s="45">
        <v>0</v>
      </c>
      <c r="S34" s="45">
        <v>0</v>
      </c>
      <c r="T34" s="44">
        <v>0</v>
      </c>
      <c r="U34" s="44">
        <v>0</v>
      </c>
      <c r="V34" s="44">
        <v>0</v>
      </c>
      <c r="W34" s="45">
        <v>0</v>
      </c>
    </row>
    <row r="35" spans="1:23" ht="30.75" thickBot="1" x14ac:dyDescent="0.3">
      <c r="A35" s="17" t="s">
        <v>40</v>
      </c>
      <c r="B35" s="46">
        <v>0</v>
      </c>
      <c r="C35" s="46">
        <v>0</v>
      </c>
      <c r="D35" s="67">
        <v>0</v>
      </c>
      <c r="E35" s="45">
        <v>0</v>
      </c>
      <c r="F35" s="44">
        <v>0</v>
      </c>
      <c r="G35" s="44">
        <v>0</v>
      </c>
      <c r="H35" s="44">
        <v>0</v>
      </c>
      <c r="I35" s="45">
        <v>0</v>
      </c>
      <c r="J35" s="44">
        <v>0</v>
      </c>
      <c r="K35" s="44">
        <v>0</v>
      </c>
      <c r="L35" s="44">
        <v>0</v>
      </c>
      <c r="M35" s="45">
        <v>0</v>
      </c>
      <c r="N35" s="45">
        <v>0</v>
      </c>
      <c r="O35" s="44">
        <v>0</v>
      </c>
      <c r="P35" s="44">
        <v>0</v>
      </c>
      <c r="Q35" s="44">
        <v>0</v>
      </c>
      <c r="R35" s="45">
        <v>0</v>
      </c>
      <c r="S35" s="45">
        <v>0</v>
      </c>
      <c r="T35" s="44">
        <v>0</v>
      </c>
      <c r="U35" s="44">
        <v>0</v>
      </c>
      <c r="V35" s="44">
        <v>0</v>
      </c>
      <c r="W35" s="45">
        <v>0</v>
      </c>
    </row>
    <row r="36" spans="1:23" ht="16.5" thickBot="1" x14ac:dyDescent="0.3">
      <c r="A36" s="21" t="s">
        <v>41</v>
      </c>
      <c r="B36" s="54">
        <f>B37+B38+B41+B46+B47+B48+B49+B53+B54+B55+B56+B57</f>
        <v>1505.9870000000001</v>
      </c>
      <c r="C36" s="54">
        <f t="shared" si="15"/>
        <v>1599.2730000000001</v>
      </c>
      <c r="D36" s="67">
        <f>D37+D38+D41+D46+D47+D48+D49+D53+D54+D55+D56+D57</f>
        <v>3105.26</v>
      </c>
      <c r="E36" s="45">
        <f>E37+E38+E41+E46+E47+E48+E49+E57+E54+E55</f>
        <v>75.759999999999991</v>
      </c>
      <c r="F36" s="44">
        <f>F37+F38+F41+F46+F47+F48+F49+F57+F54+F55</f>
        <v>11.110000000000001</v>
      </c>
      <c r="G36" s="44">
        <f t="shared" ref="G36:H36" si="17">G37+G38+G41+G46+G47+G48+G49+G57+G54+G55</f>
        <v>11.110000000000001</v>
      </c>
      <c r="H36" s="44">
        <f t="shared" si="17"/>
        <v>11.110000000000001</v>
      </c>
      <c r="I36" s="45">
        <f t="shared" si="2"/>
        <v>33.330000000000005</v>
      </c>
      <c r="J36" s="44">
        <f t="shared" ref="J36:L36" si="18">J37+J38+J41+J46+J47+J48+J49+J57+J54+J55</f>
        <v>11.110000000000001</v>
      </c>
      <c r="K36" s="44">
        <f t="shared" si="18"/>
        <v>0</v>
      </c>
      <c r="L36" s="44">
        <f t="shared" si="18"/>
        <v>0</v>
      </c>
      <c r="M36" s="45">
        <f t="shared" si="4"/>
        <v>11.110000000000001</v>
      </c>
      <c r="N36" s="45">
        <f t="shared" si="5"/>
        <v>44.440000000000005</v>
      </c>
      <c r="O36" s="44">
        <f t="shared" ref="O36:Q36" si="19">O37+O38+O41+O46+O47+O48+O49+O57+O54+O55</f>
        <v>0</v>
      </c>
      <c r="P36" s="44">
        <f t="shared" si="19"/>
        <v>0</v>
      </c>
      <c r="Q36" s="44">
        <f t="shared" si="19"/>
        <v>0</v>
      </c>
      <c r="R36" s="45">
        <f t="shared" si="7"/>
        <v>0</v>
      </c>
      <c r="S36" s="45">
        <f t="shared" si="8"/>
        <v>44.440000000000005</v>
      </c>
      <c r="T36" s="44">
        <f t="shared" ref="T36:V36" si="20">T37+T38+T41+T46+T47+T48+T49+T57+T54+T55</f>
        <v>9.1000000000000014</v>
      </c>
      <c r="U36" s="44">
        <f t="shared" si="20"/>
        <v>11.110000000000001</v>
      </c>
      <c r="V36" s="44">
        <f t="shared" si="20"/>
        <v>11.110000000000001</v>
      </c>
      <c r="W36" s="45">
        <f t="shared" si="10"/>
        <v>31.32</v>
      </c>
    </row>
    <row r="37" spans="1:23" ht="16.5" thickBot="1" x14ac:dyDescent="0.3">
      <c r="A37" s="22" t="s">
        <v>42</v>
      </c>
      <c r="B37" s="55">
        <v>0</v>
      </c>
      <c r="C37" s="55">
        <v>0</v>
      </c>
      <c r="D37" s="67">
        <v>0</v>
      </c>
      <c r="E37" s="45">
        <v>0</v>
      </c>
      <c r="F37" s="44">
        <v>0</v>
      </c>
      <c r="G37" s="44">
        <v>0</v>
      </c>
      <c r="H37" s="44">
        <v>0</v>
      </c>
      <c r="I37" s="45">
        <v>0</v>
      </c>
      <c r="J37" s="44">
        <v>0</v>
      </c>
      <c r="K37" s="44">
        <v>0</v>
      </c>
      <c r="L37" s="44">
        <v>0</v>
      </c>
      <c r="M37" s="45">
        <v>0</v>
      </c>
      <c r="N37" s="45">
        <v>0</v>
      </c>
      <c r="O37" s="44">
        <v>0</v>
      </c>
      <c r="P37" s="44">
        <v>0</v>
      </c>
      <c r="Q37" s="44">
        <v>0</v>
      </c>
      <c r="R37" s="45">
        <v>0</v>
      </c>
      <c r="S37" s="45">
        <v>0</v>
      </c>
      <c r="T37" s="44">
        <v>0</v>
      </c>
      <c r="U37" s="44">
        <v>0</v>
      </c>
      <c r="V37" s="44">
        <v>0</v>
      </c>
      <c r="W37" s="45">
        <v>0</v>
      </c>
    </row>
    <row r="38" spans="1:23" ht="16.5" thickBot="1" x14ac:dyDescent="0.3">
      <c r="A38" s="22" t="s">
        <v>43</v>
      </c>
      <c r="B38" s="55">
        <f>B39+B40</f>
        <v>134.28</v>
      </c>
      <c r="C38" s="55">
        <f t="shared" si="15"/>
        <v>-134.28</v>
      </c>
      <c r="D38" s="67">
        <v>0</v>
      </c>
      <c r="E38" s="45">
        <f t="shared" ref="E38:V38" si="21">E39+E40</f>
        <v>0</v>
      </c>
      <c r="F38" s="44">
        <f t="shared" si="21"/>
        <v>0</v>
      </c>
      <c r="G38" s="44">
        <f t="shared" si="21"/>
        <v>0</v>
      </c>
      <c r="H38" s="44">
        <f t="shared" si="21"/>
        <v>0</v>
      </c>
      <c r="I38" s="45">
        <f t="shared" si="2"/>
        <v>0</v>
      </c>
      <c r="J38" s="44">
        <f t="shared" si="21"/>
        <v>0</v>
      </c>
      <c r="K38" s="44">
        <f t="shared" si="21"/>
        <v>0</v>
      </c>
      <c r="L38" s="44">
        <f t="shared" si="21"/>
        <v>0</v>
      </c>
      <c r="M38" s="45">
        <f t="shared" si="4"/>
        <v>0</v>
      </c>
      <c r="N38" s="45">
        <f t="shared" si="5"/>
        <v>0</v>
      </c>
      <c r="O38" s="44">
        <f t="shared" si="21"/>
        <v>0</v>
      </c>
      <c r="P38" s="44">
        <f t="shared" si="21"/>
        <v>0</v>
      </c>
      <c r="Q38" s="44">
        <f t="shared" si="21"/>
        <v>0</v>
      </c>
      <c r="R38" s="45">
        <f t="shared" si="7"/>
        <v>0</v>
      </c>
      <c r="S38" s="45">
        <f t="shared" si="8"/>
        <v>0</v>
      </c>
      <c r="T38" s="44">
        <f t="shared" si="21"/>
        <v>0</v>
      </c>
      <c r="U38" s="44">
        <f t="shared" si="21"/>
        <v>0</v>
      </c>
      <c r="V38" s="44">
        <f t="shared" si="21"/>
        <v>0</v>
      </c>
      <c r="W38" s="45">
        <f t="shared" si="10"/>
        <v>0</v>
      </c>
    </row>
    <row r="39" spans="1:23" ht="15.75" thickBot="1" x14ac:dyDescent="0.3">
      <c r="A39" s="37" t="s">
        <v>44</v>
      </c>
      <c r="B39" s="69">
        <v>134</v>
      </c>
      <c r="C39" s="69">
        <f t="shared" si="15"/>
        <v>-134</v>
      </c>
      <c r="D39" s="67">
        <v>0</v>
      </c>
      <c r="E39" s="45">
        <f t="shared" ref="E39:E40" si="22">I39+M39+R39+W39</f>
        <v>0</v>
      </c>
      <c r="F39" s="44">
        <v>0</v>
      </c>
      <c r="G39" s="44">
        <v>0</v>
      </c>
      <c r="H39" s="44">
        <v>0</v>
      </c>
      <c r="I39" s="45">
        <f t="shared" si="2"/>
        <v>0</v>
      </c>
      <c r="J39" s="44">
        <v>0</v>
      </c>
      <c r="K39" s="44">
        <v>0</v>
      </c>
      <c r="L39" s="44">
        <v>0</v>
      </c>
      <c r="M39" s="45">
        <f t="shared" si="4"/>
        <v>0</v>
      </c>
      <c r="N39" s="45">
        <f t="shared" si="5"/>
        <v>0</v>
      </c>
      <c r="O39" s="44">
        <v>0</v>
      </c>
      <c r="P39" s="44">
        <v>0</v>
      </c>
      <c r="Q39" s="44">
        <v>0</v>
      </c>
      <c r="R39" s="45">
        <f t="shared" si="7"/>
        <v>0</v>
      </c>
      <c r="S39" s="45">
        <f t="shared" si="8"/>
        <v>0</v>
      </c>
      <c r="T39" s="44">
        <v>0</v>
      </c>
      <c r="U39" s="44">
        <v>0</v>
      </c>
      <c r="V39" s="44">
        <v>0</v>
      </c>
      <c r="W39" s="45">
        <f t="shared" si="10"/>
        <v>0</v>
      </c>
    </row>
    <row r="40" spans="1:23" ht="15.75" thickBot="1" x14ac:dyDescent="0.3">
      <c r="A40" s="37" t="s">
        <v>45</v>
      </c>
      <c r="B40" s="69">
        <v>0.28000000000000003</v>
      </c>
      <c r="C40" s="69">
        <f t="shared" si="15"/>
        <v>-0.28000000000000003</v>
      </c>
      <c r="D40" s="67">
        <v>0</v>
      </c>
      <c r="E40" s="45">
        <f t="shared" si="22"/>
        <v>0</v>
      </c>
      <c r="F40" s="44">
        <v>0</v>
      </c>
      <c r="G40" s="44">
        <v>0</v>
      </c>
      <c r="H40" s="44">
        <v>0</v>
      </c>
      <c r="I40" s="45">
        <f t="shared" si="2"/>
        <v>0</v>
      </c>
      <c r="J40" s="44">
        <v>0</v>
      </c>
      <c r="K40" s="44">
        <v>0</v>
      </c>
      <c r="L40" s="44">
        <v>0</v>
      </c>
      <c r="M40" s="45">
        <f t="shared" si="4"/>
        <v>0</v>
      </c>
      <c r="N40" s="45">
        <f t="shared" si="5"/>
        <v>0</v>
      </c>
      <c r="O40" s="44">
        <v>0</v>
      </c>
      <c r="P40" s="44">
        <v>0</v>
      </c>
      <c r="Q40" s="44">
        <v>0</v>
      </c>
      <c r="R40" s="45">
        <f t="shared" si="7"/>
        <v>0</v>
      </c>
      <c r="S40" s="45">
        <f t="shared" si="8"/>
        <v>0</v>
      </c>
      <c r="T40" s="44">
        <v>0</v>
      </c>
      <c r="U40" s="44">
        <v>0</v>
      </c>
      <c r="V40" s="44">
        <v>0</v>
      </c>
      <c r="W40" s="45">
        <f t="shared" si="10"/>
        <v>0</v>
      </c>
    </row>
    <row r="41" spans="1:23" ht="16.5" thickBot="1" x14ac:dyDescent="0.3">
      <c r="A41" s="22" t="s">
        <v>46</v>
      </c>
      <c r="B41" s="55">
        <f>B42+B43+B44+B45</f>
        <v>10.577</v>
      </c>
      <c r="C41" s="55">
        <f t="shared" si="15"/>
        <v>65.182999999999993</v>
      </c>
      <c r="D41" s="67">
        <f>D42+D43+D44+D45</f>
        <v>75.759999999999991</v>
      </c>
      <c r="E41" s="45">
        <f t="shared" ref="E41:V41" si="23">E42+E43+E44+E45</f>
        <v>75.759999999999991</v>
      </c>
      <c r="F41" s="44">
        <f t="shared" si="23"/>
        <v>11.110000000000001</v>
      </c>
      <c r="G41" s="44">
        <f t="shared" si="23"/>
        <v>11.110000000000001</v>
      </c>
      <c r="H41" s="44">
        <f t="shared" si="23"/>
        <v>11.110000000000001</v>
      </c>
      <c r="I41" s="45">
        <f t="shared" si="2"/>
        <v>33.330000000000005</v>
      </c>
      <c r="J41" s="44">
        <f t="shared" si="23"/>
        <v>11.110000000000001</v>
      </c>
      <c r="K41" s="44">
        <f t="shared" si="23"/>
        <v>0</v>
      </c>
      <c r="L41" s="44">
        <f t="shared" si="23"/>
        <v>0</v>
      </c>
      <c r="M41" s="45">
        <f t="shared" si="4"/>
        <v>11.110000000000001</v>
      </c>
      <c r="N41" s="45">
        <f t="shared" si="5"/>
        <v>44.440000000000005</v>
      </c>
      <c r="O41" s="44">
        <f t="shared" si="23"/>
        <v>0</v>
      </c>
      <c r="P41" s="44">
        <f t="shared" si="23"/>
        <v>0</v>
      </c>
      <c r="Q41" s="44">
        <f t="shared" si="23"/>
        <v>0</v>
      </c>
      <c r="R41" s="45">
        <f t="shared" si="7"/>
        <v>0</v>
      </c>
      <c r="S41" s="45">
        <f t="shared" si="8"/>
        <v>44.440000000000005</v>
      </c>
      <c r="T41" s="44">
        <f t="shared" si="23"/>
        <v>9.1000000000000014</v>
      </c>
      <c r="U41" s="44">
        <f t="shared" si="23"/>
        <v>11.110000000000001</v>
      </c>
      <c r="V41" s="44">
        <f t="shared" si="23"/>
        <v>11.110000000000001</v>
      </c>
      <c r="W41" s="45">
        <f t="shared" si="10"/>
        <v>31.32</v>
      </c>
    </row>
    <row r="42" spans="1:23" ht="15.75" thickBot="1" x14ac:dyDescent="0.3">
      <c r="A42" s="37" t="s">
        <v>47</v>
      </c>
      <c r="B42" s="69">
        <v>0</v>
      </c>
      <c r="C42" s="69">
        <f t="shared" si="15"/>
        <v>46.41</v>
      </c>
      <c r="D42" s="67">
        <v>46.41</v>
      </c>
      <c r="E42" s="45">
        <f t="shared" ref="E42:E48" si="24">I42+M42+R42+W42</f>
        <v>46.41</v>
      </c>
      <c r="F42" s="44">
        <v>7.14</v>
      </c>
      <c r="G42" s="44">
        <v>7.14</v>
      </c>
      <c r="H42" s="44">
        <v>7.14</v>
      </c>
      <c r="I42" s="45">
        <f t="shared" si="2"/>
        <v>21.419999999999998</v>
      </c>
      <c r="J42" s="44">
        <v>7.14</v>
      </c>
      <c r="K42" s="44">
        <v>0</v>
      </c>
      <c r="L42" s="44">
        <v>0</v>
      </c>
      <c r="M42" s="45">
        <f t="shared" si="4"/>
        <v>7.14</v>
      </c>
      <c r="N42" s="45">
        <f t="shared" si="5"/>
        <v>28.56</v>
      </c>
      <c r="O42" s="44">
        <v>0</v>
      </c>
      <c r="P42" s="44">
        <v>0</v>
      </c>
      <c r="Q42" s="44">
        <v>0</v>
      </c>
      <c r="R42" s="45">
        <f t="shared" si="7"/>
        <v>0</v>
      </c>
      <c r="S42" s="45">
        <f t="shared" si="8"/>
        <v>28.56</v>
      </c>
      <c r="T42" s="44">
        <v>3.57</v>
      </c>
      <c r="U42" s="44">
        <v>7.14</v>
      </c>
      <c r="V42" s="44">
        <v>7.14</v>
      </c>
      <c r="W42" s="45">
        <f t="shared" si="10"/>
        <v>17.849999999999998</v>
      </c>
    </row>
    <row r="43" spans="1:23" ht="15.75" thickBot="1" x14ac:dyDescent="0.3">
      <c r="A43" s="37" t="s">
        <v>48</v>
      </c>
      <c r="B43" s="69">
        <v>0</v>
      </c>
      <c r="C43" s="69">
        <f t="shared" si="15"/>
        <v>7</v>
      </c>
      <c r="D43" s="67">
        <v>7</v>
      </c>
      <c r="E43" s="45">
        <f t="shared" si="24"/>
        <v>7</v>
      </c>
      <c r="F43" s="44">
        <v>1</v>
      </c>
      <c r="G43" s="44">
        <v>1</v>
      </c>
      <c r="H43" s="44">
        <v>1</v>
      </c>
      <c r="I43" s="45">
        <f t="shared" si="2"/>
        <v>3</v>
      </c>
      <c r="J43" s="44">
        <v>1</v>
      </c>
      <c r="K43" s="44">
        <v>0</v>
      </c>
      <c r="L43" s="44">
        <v>0</v>
      </c>
      <c r="M43" s="45">
        <f t="shared" si="4"/>
        <v>1</v>
      </c>
      <c r="N43" s="45">
        <f t="shared" si="5"/>
        <v>4</v>
      </c>
      <c r="O43" s="44">
        <v>0</v>
      </c>
      <c r="P43" s="44">
        <v>0</v>
      </c>
      <c r="Q43" s="44">
        <v>0</v>
      </c>
      <c r="R43" s="45">
        <f t="shared" si="7"/>
        <v>0</v>
      </c>
      <c r="S43" s="45">
        <f t="shared" si="8"/>
        <v>4</v>
      </c>
      <c r="T43" s="44">
        <v>1</v>
      </c>
      <c r="U43" s="44">
        <v>1</v>
      </c>
      <c r="V43" s="44">
        <v>1</v>
      </c>
      <c r="W43" s="45">
        <f t="shared" si="10"/>
        <v>3</v>
      </c>
    </row>
    <row r="44" spans="1:23" ht="15.75" thickBot="1" x14ac:dyDescent="0.3">
      <c r="A44" s="37" t="s">
        <v>49</v>
      </c>
      <c r="B44" s="69">
        <v>0</v>
      </c>
      <c r="C44" s="69">
        <v>0</v>
      </c>
      <c r="D44" s="67">
        <f t="shared" ref="D44:D53" si="25">B44+C44</f>
        <v>0</v>
      </c>
      <c r="E44" s="45">
        <f t="shared" si="24"/>
        <v>0</v>
      </c>
      <c r="F44" s="44">
        <v>0</v>
      </c>
      <c r="G44" s="44">
        <v>0</v>
      </c>
      <c r="H44" s="44">
        <v>0</v>
      </c>
      <c r="I44" s="45">
        <f t="shared" si="2"/>
        <v>0</v>
      </c>
      <c r="J44" s="44">
        <v>0</v>
      </c>
      <c r="K44" s="44">
        <v>0</v>
      </c>
      <c r="L44" s="44">
        <v>0</v>
      </c>
      <c r="M44" s="45">
        <f t="shared" si="4"/>
        <v>0</v>
      </c>
      <c r="N44" s="45">
        <f t="shared" si="5"/>
        <v>0</v>
      </c>
      <c r="O44" s="44">
        <v>0</v>
      </c>
      <c r="P44" s="44">
        <v>0</v>
      </c>
      <c r="Q44" s="44">
        <v>0</v>
      </c>
      <c r="R44" s="45">
        <f t="shared" si="7"/>
        <v>0</v>
      </c>
      <c r="S44" s="45">
        <f t="shared" si="8"/>
        <v>0</v>
      </c>
      <c r="T44" s="44">
        <v>0</v>
      </c>
      <c r="U44" s="44">
        <v>0</v>
      </c>
      <c r="V44" s="44">
        <v>0</v>
      </c>
      <c r="W44" s="45">
        <f t="shared" si="10"/>
        <v>0</v>
      </c>
    </row>
    <row r="45" spans="1:23" ht="15.75" thickBot="1" x14ac:dyDescent="0.3">
      <c r="A45" s="37" t="s">
        <v>50</v>
      </c>
      <c r="B45" s="69">
        <v>10.577</v>
      </c>
      <c r="C45" s="69">
        <f t="shared" si="15"/>
        <v>11.773000000000001</v>
      </c>
      <c r="D45" s="67">
        <v>22.35</v>
      </c>
      <c r="E45" s="45">
        <f t="shared" si="24"/>
        <v>22.35</v>
      </c>
      <c r="F45" s="44">
        <v>2.97</v>
      </c>
      <c r="G45" s="44">
        <v>2.97</v>
      </c>
      <c r="H45" s="44">
        <v>2.97</v>
      </c>
      <c r="I45" s="45">
        <f t="shared" si="2"/>
        <v>8.91</v>
      </c>
      <c r="J45" s="44">
        <v>2.97</v>
      </c>
      <c r="K45" s="44">
        <v>0</v>
      </c>
      <c r="L45" s="44">
        <v>0</v>
      </c>
      <c r="M45" s="45">
        <f t="shared" si="4"/>
        <v>2.97</v>
      </c>
      <c r="N45" s="45">
        <f t="shared" si="5"/>
        <v>11.88</v>
      </c>
      <c r="O45" s="44">
        <v>0</v>
      </c>
      <c r="P45" s="44">
        <v>0</v>
      </c>
      <c r="Q45" s="44">
        <v>0</v>
      </c>
      <c r="R45" s="45">
        <f t="shared" si="7"/>
        <v>0</v>
      </c>
      <c r="S45" s="45">
        <f t="shared" si="8"/>
        <v>11.88</v>
      </c>
      <c r="T45" s="44">
        <f>2.97+1.56</f>
        <v>4.53</v>
      </c>
      <c r="U45" s="44">
        <v>2.97</v>
      </c>
      <c r="V45" s="44">
        <v>2.97</v>
      </c>
      <c r="W45" s="45">
        <f t="shared" si="10"/>
        <v>10.47</v>
      </c>
    </row>
    <row r="46" spans="1:23" ht="16.5" thickBot="1" x14ac:dyDescent="0.3">
      <c r="A46" s="22" t="s">
        <v>51</v>
      </c>
      <c r="B46" s="55">
        <v>0</v>
      </c>
      <c r="C46" s="55">
        <f t="shared" si="15"/>
        <v>0</v>
      </c>
      <c r="D46" s="67">
        <v>0</v>
      </c>
      <c r="E46" s="45">
        <f t="shared" si="24"/>
        <v>0</v>
      </c>
      <c r="F46" s="44">
        <v>0</v>
      </c>
      <c r="G46" s="44">
        <v>0</v>
      </c>
      <c r="H46" s="44">
        <v>0</v>
      </c>
      <c r="I46" s="45">
        <f t="shared" si="2"/>
        <v>0</v>
      </c>
      <c r="J46" s="44">
        <v>0</v>
      </c>
      <c r="K46" s="44">
        <v>0</v>
      </c>
      <c r="L46" s="44">
        <v>0</v>
      </c>
      <c r="M46" s="45">
        <f t="shared" si="4"/>
        <v>0</v>
      </c>
      <c r="N46" s="45">
        <f t="shared" si="5"/>
        <v>0</v>
      </c>
      <c r="O46" s="44">
        <v>0</v>
      </c>
      <c r="P46" s="44">
        <v>0</v>
      </c>
      <c r="Q46" s="44">
        <v>0</v>
      </c>
      <c r="R46" s="45">
        <f t="shared" si="7"/>
        <v>0</v>
      </c>
      <c r="S46" s="45">
        <f t="shared" si="8"/>
        <v>0</v>
      </c>
      <c r="T46" s="44">
        <v>0</v>
      </c>
      <c r="U46" s="44">
        <v>0</v>
      </c>
      <c r="V46" s="44">
        <v>0</v>
      </c>
      <c r="W46" s="45">
        <f t="shared" si="10"/>
        <v>0</v>
      </c>
    </row>
    <row r="47" spans="1:23" ht="32.25" thickBot="1" x14ac:dyDescent="0.3">
      <c r="A47" s="22" t="s">
        <v>88</v>
      </c>
      <c r="B47" s="55">
        <v>0</v>
      </c>
      <c r="C47" s="55">
        <v>0</v>
      </c>
      <c r="D47" s="67">
        <f t="shared" si="25"/>
        <v>0</v>
      </c>
      <c r="E47" s="45">
        <f t="shared" si="24"/>
        <v>0</v>
      </c>
      <c r="F47" s="44">
        <v>0</v>
      </c>
      <c r="G47" s="44">
        <v>0</v>
      </c>
      <c r="H47" s="44">
        <v>0</v>
      </c>
      <c r="I47" s="45">
        <f t="shared" si="2"/>
        <v>0</v>
      </c>
      <c r="J47" s="44">
        <v>0</v>
      </c>
      <c r="K47" s="44">
        <v>0</v>
      </c>
      <c r="L47" s="44">
        <v>0</v>
      </c>
      <c r="M47" s="45">
        <f t="shared" si="4"/>
        <v>0</v>
      </c>
      <c r="N47" s="45">
        <f t="shared" si="5"/>
        <v>0</v>
      </c>
      <c r="O47" s="44">
        <v>0</v>
      </c>
      <c r="P47" s="44">
        <v>0</v>
      </c>
      <c r="Q47" s="44">
        <v>0</v>
      </c>
      <c r="R47" s="45">
        <f t="shared" si="7"/>
        <v>0</v>
      </c>
      <c r="S47" s="45">
        <f t="shared" si="8"/>
        <v>0</v>
      </c>
      <c r="T47" s="44">
        <v>0</v>
      </c>
      <c r="U47" s="44">
        <v>0</v>
      </c>
      <c r="V47" s="44">
        <v>0</v>
      </c>
      <c r="W47" s="45">
        <f t="shared" si="10"/>
        <v>0</v>
      </c>
    </row>
    <row r="48" spans="1:23" ht="16.5" thickBot="1" x14ac:dyDescent="0.3">
      <c r="A48" s="22" t="s">
        <v>81</v>
      </c>
      <c r="B48" s="55">
        <v>0</v>
      </c>
      <c r="C48" s="55">
        <v>0</v>
      </c>
      <c r="D48" s="67">
        <f t="shared" si="25"/>
        <v>0</v>
      </c>
      <c r="E48" s="45">
        <f t="shared" si="24"/>
        <v>0</v>
      </c>
      <c r="F48" s="44">
        <v>0</v>
      </c>
      <c r="G48" s="44">
        <v>0</v>
      </c>
      <c r="H48" s="44">
        <v>0</v>
      </c>
      <c r="I48" s="45">
        <f t="shared" si="2"/>
        <v>0</v>
      </c>
      <c r="J48" s="44">
        <v>0</v>
      </c>
      <c r="K48" s="44">
        <v>0</v>
      </c>
      <c r="L48" s="44">
        <v>0</v>
      </c>
      <c r="M48" s="45">
        <f t="shared" si="4"/>
        <v>0</v>
      </c>
      <c r="N48" s="45">
        <f t="shared" si="5"/>
        <v>0</v>
      </c>
      <c r="O48" s="44">
        <v>0</v>
      </c>
      <c r="P48" s="44">
        <v>0</v>
      </c>
      <c r="Q48" s="44">
        <v>0</v>
      </c>
      <c r="R48" s="45">
        <f t="shared" si="7"/>
        <v>0</v>
      </c>
      <c r="S48" s="45">
        <f t="shared" si="8"/>
        <v>0</v>
      </c>
      <c r="T48" s="44">
        <v>0</v>
      </c>
      <c r="U48" s="44">
        <v>0</v>
      </c>
      <c r="V48" s="44">
        <v>0</v>
      </c>
      <c r="W48" s="45">
        <f t="shared" si="10"/>
        <v>0</v>
      </c>
    </row>
    <row r="49" spans="1:23" ht="16.5" thickBot="1" x14ac:dyDescent="0.3">
      <c r="A49" s="22" t="s">
        <v>52</v>
      </c>
      <c r="B49" s="55">
        <f>B50+B51+B52</f>
        <v>0</v>
      </c>
      <c r="C49" s="55">
        <v>0</v>
      </c>
      <c r="D49" s="67">
        <f t="shared" si="25"/>
        <v>0</v>
      </c>
      <c r="E49" s="45">
        <f t="shared" ref="E49:V49" si="26">E50+E51+E52</f>
        <v>0</v>
      </c>
      <c r="F49" s="44">
        <f t="shared" si="26"/>
        <v>0</v>
      </c>
      <c r="G49" s="44">
        <f t="shared" si="26"/>
        <v>0</v>
      </c>
      <c r="H49" s="44">
        <f t="shared" si="26"/>
        <v>0</v>
      </c>
      <c r="I49" s="45">
        <f t="shared" si="2"/>
        <v>0</v>
      </c>
      <c r="J49" s="44">
        <f t="shared" si="26"/>
        <v>0</v>
      </c>
      <c r="K49" s="44">
        <f t="shared" si="26"/>
        <v>0</v>
      </c>
      <c r="L49" s="44">
        <f t="shared" si="26"/>
        <v>0</v>
      </c>
      <c r="M49" s="45">
        <f t="shared" si="4"/>
        <v>0</v>
      </c>
      <c r="N49" s="45">
        <f t="shared" si="5"/>
        <v>0</v>
      </c>
      <c r="O49" s="44">
        <f t="shared" si="26"/>
        <v>0</v>
      </c>
      <c r="P49" s="44">
        <f t="shared" si="26"/>
        <v>0</v>
      </c>
      <c r="Q49" s="44">
        <f t="shared" si="26"/>
        <v>0</v>
      </c>
      <c r="R49" s="45">
        <f t="shared" si="7"/>
        <v>0</v>
      </c>
      <c r="S49" s="45">
        <f t="shared" si="8"/>
        <v>0</v>
      </c>
      <c r="T49" s="44">
        <f t="shared" si="26"/>
        <v>0</v>
      </c>
      <c r="U49" s="44">
        <f t="shared" si="26"/>
        <v>0</v>
      </c>
      <c r="V49" s="44">
        <f t="shared" si="26"/>
        <v>0</v>
      </c>
      <c r="W49" s="45">
        <f t="shared" si="10"/>
        <v>0</v>
      </c>
    </row>
    <row r="50" spans="1:23" ht="15.75" thickBot="1" x14ac:dyDescent="0.3">
      <c r="A50" s="39" t="s">
        <v>53</v>
      </c>
      <c r="B50" s="69">
        <v>0</v>
      </c>
      <c r="C50" s="69">
        <v>0</v>
      </c>
      <c r="D50" s="67">
        <v>0</v>
      </c>
      <c r="E50" s="45">
        <f t="shared" ref="E50:E72" si="27">I50+M50+R50+W50</f>
        <v>0</v>
      </c>
      <c r="F50" s="44">
        <v>0</v>
      </c>
      <c r="G50" s="44">
        <v>0</v>
      </c>
      <c r="H50" s="44">
        <v>0</v>
      </c>
      <c r="I50" s="45">
        <f t="shared" si="2"/>
        <v>0</v>
      </c>
      <c r="J50" s="44">
        <v>0</v>
      </c>
      <c r="K50" s="44">
        <v>0</v>
      </c>
      <c r="L50" s="44">
        <v>0</v>
      </c>
      <c r="M50" s="45">
        <f t="shared" si="4"/>
        <v>0</v>
      </c>
      <c r="N50" s="45">
        <f t="shared" si="5"/>
        <v>0</v>
      </c>
      <c r="O50" s="44">
        <v>0</v>
      </c>
      <c r="P50" s="44">
        <v>0</v>
      </c>
      <c r="Q50" s="44">
        <v>0</v>
      </c>
      <c r="R50" s="45">
        <f t="shared" si="7"/>
        <v>0</v>
      </c>
      <c r="S50" s="45">
        <f t="shared" si="8"/>
        <v>0</v>
      </c>
      <c r="T50" s="44">
        <v>0</v>
      </c>
      <c r="U50" s="44">
        <v>0</v>
      </c>
      <c r="V50" s="44">
        <v>0</v>
      </c>
      <c r="W50" s="45">
        <f t="shared" si="10"/>
        <v>0</v>
      </c>
    </row>
    <row r="51" spans="1:23" ht="15.75" thickBot="1" x14ac:dyDescent="0.3">
      <c r="A51" s="40" t="s">
        <v>86</v>
      </c>
      <c r="B51" s="69">
        <v>0</v>
      </c>
      <c r="C51" s="69">
        <v>0</v>
      </c>
      <c r="D51" s="67">
        <f t="shared" si="25"/>
        <v>0</v>
      </c>
      <c r="E51" s="45">
        <f t="shared" si="27"/>
        <v>0</v>
      </c>
      <c r="F51" s="44">
        <v>0</v>
      </c>
      <c r="G51" s="44">
        <v>0</v>
      </c>
      <c r="H51" s="44">
        <v>0</v>
      </c>
      <c r="I51" s="45">
        <f t="shared" si="2"/>
        <v>0</v>
      </c>
      <c r="J51" s="44">
        <v>0</v>
      </c>
      <c r="K51" s="44">
        <v>0</v>
      </c>
      <c r="L51" s="44">
        <v>0</v>
      </c>
      <c r="M51" s="45">
        <f t="shared" si="4"/>
        <v>0</v>
      </c>
      <c r="N51" s="45">
        <f t="shared" si="5"/>
        <v>0</v>
      </c>
      <c r="O51" s="44">
        <v>0</v>
      </c>
      <c r="P51" s="44">
        <v>0</v>
      </c>
      <c r="Q51" s="44">
        <v>0</v>
      </c>
      <c r="R51" s="45">
        <f t="shared" si="7"/>
        <v>0</v>
      </c>
      <c r="S51" s="45">
        <f t="shared" si="8"/>
        <v>0</v>
      </c>
      <c r="T51" s="44">
        <v>0</v>
      </c>
      <c r="U51" s="44">
        <v>0</v>
      </c>
      <c r="V51" s="44">
        <v>0</v>
      </c>
      <c r="W51" s="45">
        <f t="shared" si="10"/>
        <v>0</v>
      </c>
    </row>
    <row r="52" spans="1:23" x14ac:dyDescent="0.25">
      <c r="A52" s="41" t="s">
        <v>89</v>
      </c>
      <c r="B52" s="69">
        <v>0</v>
      </c>
      <c r="C52" s="69">
        <v>0</v>
      </c>
      <c r="D52" s="67">
        <f t="shared" si="25"/>
        <v>0</v>
      </c>
      <c r="E52" s="45">
        <f t="shared" si="27"/>
        <v>0</v>
      </c>
      <c r="F52" s="44">
        <v>0</v>
      </c>
      <c r="G52" s="44">
        <v>0</v>
      </c>
      <c r="H52" s="44">
        <v>0</v>
      </c>
      <c r="I52" s="45">
        <f t="shared" si="2"/>
        <v>0</v>
      </c>
      <c r="J52" s="44">
        <v>0</v>
      </c>
      <c r="K52" s="44">
        <v>0</v>
      </c>
      <c r="L52" s="44">
        <v>0</v>
      </c>
      <c r="M52" s="45">
        <f t="shared" si="4"/>
        <v>0</v>
      </c>
      <c r="N52" s="45">
        <f t="shared" si="5"/>
        <v>0</v>
      </c>
      <c r="O52" s="44">
        <v>0</v>
      </c>
      <c r="P52" s="44">
        <v>0</v>
      </c>
      <c r="Q52" s="44">
        <v>0</v>
      </c>
      <c r="R52" s="45">
        <f t="shared" si="7"/>
        <v>0</v>
      </c>
      <c r="S52" s="45">
        <f t="shared" si="8"/>
        <v>0</v>
      </c>
      <c r="T52" s="44">
        <v>0</v>
      </c>
      <c r="U52" s="44">
        <v>0</v>
      </c>
      <c r="V52" s="44">
        <v>0</v>
      </c>
      <c r="W52" s="45">
        <f t="shared" si="10"/>
        <v>0</v>
      </c>
    </row>
    <row r="53" spans="1:23" x14ac:dyDescent="0.25">
      <c r="A53" s="5" t="s">
        <v>87</v>
      </c>
      <c r="B53" s="46">
        <v>0</v>
      </c>
      <c r="C53" s="46">
        <v>0</v>
      </c>
      <c r="D53" s="67">
        <f t="shared" si="25"/>
        <v>0</v>
      </c>
      <c r="E53" s="45">
        <f t="shared" si="27"/>
        <v>0</v>
      </c>
      <c r="F53" s="56">
        <v>0</v>
      </c>
      <c r="G53" s="56">
        <v>0</v>
      </c>
      <c r="H53" s="56">
        <v>0</v>
      </c>
      <c r="I53" s="45">
        <f t="shared" si="2"/>
        <v>0</v>
      </c>
      <c r="J53" s="56">
        <v>0</v>
      </c>
      <c r="K53" s="56">
        <v>0</v>
      </c>
      <c r="L53" s="56">
        <v>0</v>
      </c>
      <c r="M53" s="45">
        <f t="shared" si="4"/>
        <v>0</v>
      </c>
      <c r="N53" s="45">
        <f t="shared" si="5"/>
        <v>0</v>
      </c>
      <c r="O53" s="56">
        <v>0</v>
      </c>
      <c r="P53" s="56">
        <v>0</v>
      </c>
      <c r="Q53" s="56">
        <v>0</v>
      </c>
      <c r="R53" s="45">
        <f t="shared" si="7"/>
        <v>0</v>
      </c>
      <c r="S53" s="45">
        <f t="shared" si="8"/>
        <v>0</v>
      </c>
      <c r="T53" s="56">
        <v>0</v>
      </c>
      <c r="U53" s="56">
        <v>0</v>
      </c>
      <c r="V53" s="56">
        <v>0</v>
      </c>
      <c r="W53" s="45">
        <f t="shared" si="10"/>
        <v>0</v>
      </c>
    </row>
    <row r="54" spans="1:23" x14ac:dyDescent="0.25">
      <c r="A54" s="38" t="s">
        <v>104</v>
      </c>
      <c r="B54" s="69">
        <v>0</v>
      </c>
      <c r="C54" s="69">
        <f t="shared" si="15"/>
        <v>34</v>
      </c>
      <c r="D54" s="67">
        <v>34</v>
      </c>
      <c r="E54" s="45">
        <f t="shared" si="27"/>
        <v>0</v>
      </c>
      <c r="F54" s="56">
        <v>0</v>
      </c>
      <c r="G54" s="56">
        <v>0</v>
      </c>
      <c r="H54" s="56">
        <v>0</v>
      </c>
      <c r="I54" s="45">
        <f t="shared" si="2"/>
        <v>0</v>
      </c>
      <c r="J54" s="56">
        <v>0</v>
      </c>
      <c r="K54" s="56">
        <v>0</v>
      </c>
      <c r="L54" s="56">
        <v>0</v>
      </c>
      <c r="M54" s="45">
        <f t="shared" si="4"/>
        <v>0</v>
      </c>
      <c r="N54" s="45">
        <f t="shared" si="5"/>
        <v>0</v>
      </c>
      <c r="O54" s="56">
        <v>0</v>
      </c>
      <c r="P54" s="56">
        <v>0</v>
      </c>
      <c r="Q54" s="56">
        <v>0</v>
      </c>
      <c r="R54" s="45">
        <f t="shared" si="7"/>
        <v>0</v>
      </c>
      <c r="S54" s="45">
        <f t="shared" si="8"/>
        <v>0</v>
      </c>
      <c r="T54" s="56">
        <v>0</v>
      </c>
      <c r="U54" s="56">
        <v>0</v>
      </c>
      <c r="V54" s="56">
        <v>0</v>
      </c>
      <c r="W54" s="45">
        <f t="shared" si="10"/>
        <v>0</v>
      </c>
    </row>
    <row r="55" spans="1:23" x14ac:dyDescent="0.25">
      <c r="A55" s="38" t="s">
        <v>105</v>
      </c>
      <c r="B55" s="69">
        <v>1361.13</v>
      </c>
      <c r="C55" s="69">
        <f t="shared" si="15"/>
        <v>1634.37</v>
      </c>
      <c r="D55" s="67">
        <v>2995.5</v>
      </c>
      <c r="E55" s="45">
        <f t="shared" si="27"/>
        <v>0</v>
      </c>
      <c r="F55" s="56">
        <v>0</v>
      </c>
      <c r="G55" s="56">
        <v>0</v>
      </c>
      <c r="H55" s="56">
        <v>0</v>
      </c>
      <c r="I55" s="45">
        <f t="shared" si="2"/>
        <v>0</v>
      </c>
      <c r="J55" s="56">
        <v>0</v>
      </c>
      <c r="K55" s="56">
        <v>0</v>
      </c>
      <c r="L55" s="56">
        <v>0</v>
      </c>
      <c r="M55" s="45">
        <f t="shared" si="4"/>
        <v>0</v>
      </c>
      <c r="N55" s="45">
        <f t="shared" si="5"/>
        <v>0</v>
      </c>
      <c r="O55" s="56">
        <v>0</v>
      </c>
      <c r="P55" s="56">
        <v>0</v>
      </c>
      <c r="Q55" s="56">
        <v>0</v>
      </c>
      <c r="R55" s="45">
        <f t="shared" si="7"/>
        <v>0</v>
      </c>
      <c r="S55" s="45">
        <f t="shared" si="8"/>
        <v>0</v>
      </c>
      <c r="T55" s="56">
        <v>0</v>
      </c>
      <c r="U55" s="56">
        <v>0</v>
      </c>
      <c r="V55" s="56">
        <v>0</v>
      </c>
      <c r="W55" s="45">
        <f t="shared" si="10"/>
        <v>0</v>
      </c>
    </row>
    <row r="56" spans="1:23" x14ac:dyDescent="0.25">
      <c r="A56" s="38"/>
      <c r="B56" s="69">
        <v>0</v>
      </c>
      <c r="C56" s="69">
        <f t="shared" si="15"/>
        <v>0</v>
      </c>
      <c r="D56" s="67">
        <v>0</v>
      </c>
      <c r="E56" s="45">
        <f t="shared" si="27"/>
        <v>0</v>
      </c>
      <c r="F56" s="56">
        <v>0</v>
      </c>
      <c r="G56" s="56">
        <v>0</v>
      </c>
      <c r="H56" s="56">
        <v>0</v>
      </c>
      <c r="I56" s="45">
        <f t="shared" si="2"/>
        <v>0</v>
      </c>
      <c r="J56" s="56">
        <v>0</v>
      </c>
      <c r="K56" s="56">
        <v>0</v>
      </c>
      <c r="L56" s="56">
        <v>0</v>
      </c>
      <c r="M56" s="45">
        <f t="shared" si="4"/>
        <v>0</v>
      </c>
      <c r="N56" s="45">
        <f t="shared" si="5"/>
        <v>0</v>
      </c>
      <c r="O56" s="56">
        <v>0</v>
      </c>
      <c r="P56" s="56">
        <v>0</v>
      </c>
      <c r="Q56" s="56">
        <v>0</v>
      </c>
      <c r="R56" s="45">
        <f t="shared" si="7"/>
        <v>0</v>
      </c>
      <c r="S56" s="45">
        <f t="shared" si="8"/>
        <v>0</v>
      </c>
      <c r="T56" s="56">
        <v>0</v>
      </c>
      <c r="U56" s="56">
        <v>0</v>
      </c>
      <c r="V56" s="56">
        <v>0</v>
      </c>
      <c r="W56" s="45">
        <f t="shared" si="10"/>
        <v>0</v>
      </c>
    </row>
    <row r="57" spans="1:23" x14ac:dyDescent="0.25">
      <c r="A57" s="20"/>
      <c r="B57" s="46">
        <v>0</v>
      </c>
      <c r="C57" s="46">
        <f t="shared" si="15"/>
        <v>0</v>
      </c>
      <c r="D57" s="67">
        <v>0</v>
      </c>
      <c r="E57" s="45">
        <f t="shared" si="27"/>
        <v>0</v>
      </c>
      <c r="F57" s="56">
        <v>0</v>
      </c>
      <c r="G57" s="56">
        <v>0</v>
      </c>
      <c r="H57" s="56">
        <v>0</v>
      </c>
      <c r="I57" s="45">
        <f t="shared" si="2"/>
        <v>0</v>
      </c>
      <c r="J57" s="56">
        <v>0</v>
      </c>
      <c r="K57" s="56">
        <v>0</v>
      </c>
      <c r="L57" s="56">
        <v>0</v>
      </c>
      <c r="M57" s="45">
        <f t="shared" si="4"/>
        <v>0</v>
      </c>
      <c r="N57" s="45">
        <f t="shared" si="5"/>
        <v>0</v>
      </c>
      <c r="O57" s="56">
        <v>0</v>
      </c>
      <c r="P57" s="56">
        <v>0</v>
      </c>
      <c r="Q57" s="56">
        <v>0</v>
      </c>
      <c r="R57" s="45">
        <f t="shared" si="7"/>
        <v>0</v>
      </c>
      <c r="S57" s="45">
        <f t="shared" si="8"/>
        <v>0</v>
      </c>
      <c r="T57" s="56">
        <v>0</v>
      </c>
      <c r="U57" s="56">
        <v>0</v>
      </c>
      <c r="V57" s="56">
        <v>0</v>
      </c>
      <c r="W57" s="45">
        <f t="shared" si="10"/>
        <v>0</v>
      </c>
    </row>
    <row r="58" spans="1:23" ht="31.5" x14ac:dyDescent="0.25">
      <c r="A58" s="16" t="s">
        <v>54</v>
      </c>
      <c r="B58" s="54">
        <f>B59+B60+B61+B62+B63+B64+B65+B66+B71+B72+B73+B78</f>
        <v>108.254</v>
      </c>
      <c r="C58" s="54">
        <f t="shared" si="15"/>
        <v>297.36599999999999</v>
      </c>
      <c r="D58" s="54">
        <f>D59+D60+D61+D62+D63+D64+D65+D66+D71+D72+D73+D78</f>
        <v>405.62</v>
      </c>
      <c r="E58" s="54">
        <f t="shared" ref="E58:W58" si="28">E59+E60+E61+E62+E63+E64+E65+E66+E71+E72+E73+E78</f>
        <v>383.22</v>
      </c>
      <c r="F58" s="54">
        <f t="shared" si="28"/>
        <v>19.02</v>
      </c>
      <c r="G58" s="54">
        <f t="shared" si="28"/>
        <v>19.02</v>
      </c>
      <c r="H58" s="54">
        <f t="shared" si="28"/>
        <v>179.20000000000002</v>
      </c>
      <c r="I58" s="54">
        <f t="shared" si="28"/>
        <v>217.24</v>
      </c>
      <c r="J58" s="54">
        <f t="shared" si="28"/>
        <v>19.02</v>
      </c>
      <c r="K58" s="54">
        <f t="shared" si="28"/>
        <v>18.02</v>
      </c>
      <c r="L58" s="54">
        <f t="shared" si="28"/>
        <v>18.02</v>
      </c>
      <c r="M58" s="54">
        <f t="shared" si="28"/>
        <v>55.06</v>
      </c>
      <c r="N58" s="54">
        <f t="shared" si="28"/>
        <v>272.3</v>
      </c>
      <c r="O58" s="54">
        <f t="shared" si="28"/>
        <v>17.82</v>
      </c>
      <c r="P58" s="54">
        <f t="shared" si="28"/>
        <v>18.02</v>
      </c>
      <c r="Q58" s="54">
        <f t="shared" si="28"/>
        <v>18.02</v>
      </c>
      <c r="R58" s="54">
        <f t="shared" si="28"/>
        <v>53.86</v>
      </c>
      <c r="S58" s="54">
        <f t="shared" si="28"/>
        <v>326.15999999999997</v>
      </c>
      <c r="T58" s="54">
        <f t="shared" si="28"/>
        <v>19.02</v>
      </c>
      <c r="U58" s="54">
        <f t="shared" si="28"/>
        <v>19.02</v>
      </c>
      <c r="V58" s="54">
        <f t="shared" si="28"/>
        <v>19.02</v>
      </c>
      <c r="W58" s="54">
        <f t="shared" si="28"/>
        <v>57.06</v>
      </c>
    </row>
    <row r="59" spans="1:23" x14ac:dyDescent="0.25">
      <c r="A59" s="42" t="s">
        <v>55</v>
      </c>
      <c r="B59" s="69">
        <v>4.2</v>
      </c>
      <c r="C59" s="69">
        <f t="shared" si="15"/>
        <v>18.2</v>
      </c>
      <c r="D59" s="67">
        <v>22.4</v>
      </c>
      <c r="E59" s="45">
        <f t="shared" si="27"/>
        <v>0</v>
      </c>
      <c r="F59" s="44">
        <v>0</v>
      </c>
      <c r="G59" s="44">
        <v>0</v>
      </c>
      <c r="H59" s="44">
        <v>0</v>
      </c>
      <c r="I59" s="45">
        <f t="shared" si="2"/>
        <v>0</v>
      </c>
      <c r="J59" s="44">
        <v>0</v>
      </c>
      <c r="K59" s="44">
        <v>0</v>
      </c>
      <c r="L59" s="44">
        <v>0</v>
      </c>
      <c r="M59" s="45">
        <f t="shared" si="4"/>
        <v>0</v>
      </c>
      <c r="N59" s="45">
        <f t="shared" si="5"/>
        <v>0</v>
      </c>
      <c r="O59" s="44">
        <v>0</v>
      </c>
      <c r="P59" s="44">
        <v>0</v>
      </c>
      <c r="Q59" s="44">
        <v>0</v>
      </c>
      <c r="R59" s="45">
        <f t="shared" si="7"/>
        <v>0</v>
      </c>
      <c r="S59" s="45">
        <f t="shared" si="8"/>
        <v>0</v>
      </c>
      <c r="T59" s="44">
        <v>0</v>
      </c>
      <c r="U59" s="44">
        <v>0</v>
      </c>
      <c r="V59" s="44">
        <v>0</v>
      </c>
      <c r="W59" s="45">
        <f t="shared" si="10"/>
        <v>0</v>
      </c>
    </row>
    <row r="60" spans="1:23" ht="30" x14ac:dyDescent="0.25">
      <c r="A60" s="42" t="s">
        <v>56</v>
      </c>
      <c r="B60" s="69">
        <v>0</v>
      </c>
      <c r="C60" s="69">
        <f>D60-B60</f>
        <v>0</v>
      </c>
      <c r="D60" s="67">
        <v>0</v>
      </c>
      <c r="E60" s="45">
        <f t="shared" si="27"/>
        <v>0</v>
      </c>
      <c r="F60" s="44">
        <v>0</v>
      </c>
      <c r="G60" s="44">
        <v>0</v>
      </c>
      <c r="H60" s="44">
        <v>0</v>
      </c>
      <c r="I60" s="45">
        <f t="shared" si="2"/>
        <v>0</v>
      </c>
      <c r="J60" s="44">
        <v>0</v>
      </c>
      <c r="K60" s="44">
        <v>0</v>
      </c>
      <c r="L60" s="44">
        <v>0</v>
      </c>
      <c r="M60" s="45">
        <f t="shared" si="4"/>
        <v>0</v>
      </c>
      <c r="N60" s="45">
        <f t="shared" si="5"/>
        <v>0</v>
      </c>
      <c r="O60" s="44">
        <v>0</v>
      </c>
      <c r="P60" s="44">
        <v>0</v>
      </c>
      <c r="Q60" s="44">
        <v>0</v>
      </c>
      <c r="R60" s="45">
        <f t="shared" si="7"/>
        <v>0</v>
      </c>
      <c r="S60" s="45">
        <f t="shared" si="8"/>
        <v>0</v>
      </c>
      <c r="T60" s="44">
        <v>0</v>
      </c>
      <c r="U60" s="44">
        <v>0</v>
      </c>
      <c r="V60" s="44">
        <v>0</v>
      </c>
      <c r="W60" s="45">
        <f t="shared" si="10"/>
        <v>0</v>
      </c>
    </row>
    <row r="61" spans="1:23" ht="30" x14ac:dyDescent="0.25">
      <c r="A61" s="42" t="s">
        <v>57</v>
      </c>
      <c r="B61" s="69">
        <v>32.299999999999997</v>
      </c>
      <c r="C61" s="69">
        <f t="shared" si="15"/>
        <v>-32.299999999999997</v>
      </c>
      <c r="D61" s="67">
        <v>0</v>
      </c>
      <c r="E61" s="45">
        <f t="shared" si="27"/>
        <v>0</v>
      </c>
      <c r="F61" s="44">
        <v>0</v>
      </c>
      <c r="G61" s="44">
        <v>0</v>
      </c>
      <c r="H61" s="44">
        <v>0</v>
      </c>
      <c r="I61" s="45">
        <f t="shared" si="2"/>
        <v>0</v>
      </c>
      <c r="J61" s="44">
        <v>0</v>
      </c>
      <c r="K61" s="44">
        <v>0</v>
      </c>
      <c r="L61" s="44">
        <v>0</v>
      </c>
      <c r="M61" s="45">
        <f t="shared" si="4"/>
        <v>0</v>
      </c>
      <c r="N61" s="45">
        <f t="shared" si="5"/>
        <v>0</v>
      </c>
      <c r="O61" s="44">
        <v>0</v>
      </c>
      <c r="P61" s="44">
        <v>0</v>
      </c>
      <c r="Q61" s="44">
        <v>0</v>
      </c>
      <c r="R61" s="45">
        <f t="shared" si="7"/>
        <v>0</v>
      </c>
      <c r="S61" s="45">
        <f t="shared" si="8"/>
        <v>0</v>
      </c>
      <c r="T61" s="44">
        <v>0</v>
      </c>
      <c r="U61" s="44">
        <v>0</v>
      </c>
      <c r="V61" s="44">
        <v>0</v>
      </c>
      <c r="W61" s="45">
        <f t="shared" si="10"/>
        <v>0</v>
      </c>
    </row>
    <row r="62" spans="1:23" x14ac:dyDescent="0.25">
      <c r="A62" s="42" t="s">
        <v>58</v>
      </c>
      <c r="B62" s="69">
        <v>2.976</v>
      </c>
      <c r="C62" s="69">
        <f t="shared" si="15"/>
        <v>15.024000000000001</v>
      </c>
      <c r="D62" s="67">
        <v>18</v>
      </c>
      <c r="E62" s="45">
        <f t="shared" si="27"/>
        <v>18</v>
      </c>
      <c r="F62" s="44">
        <v>1.5</v>
      </c>
      <c r="G62" s="44">
        <v>1.5</v>
      </c>
      <c r="H62" s="44">
        <v>1.5</v>
      </c>
      <c r="I62" s="45">
        <f t="shared" si="2"/>
        <v>4.5</v>
      </c>
      <c r="J62" s="44">
        <v>1.5</v>
      </c>
      <c r="K62" s="44">
        <v>1.5</v>
      </c>
      <c r="L62" s="44">
        <v>1.5</v>
      </c>
      <c r="M62" s="45">
        <f t="shared" si="4"/>
        <v>4.5</v>
      </c>
      <c r="N62" s="45">
        <f t="shared" si="5"/>
        <v>9</v>
      </c>
      <c r="O62" s="44">
        <v>1.5</v>
      </c>
      <c r="P62" s="44">
        <v>1.5</v>
      </c>
      <c r="Q62" s="44">
        <v>1.5</v>
      </c>
      <c r="R62" s="45">
        <f t="shared" si="7"/>
        <v>4.5</v>
      </c>
      <c r="S62" s="45">
        <f t="shared" si="8"/>
        <v>13.5</v>
      </c>
      <c r="T62" s="44">
        <v>1.5</v>
      </c>
      <c r="U62" s="44">
        <v>1.5</v>
      </c>
      <c r="V62" s="44">
        <v>1.5</v>
      </c>
      <c r="W62" s="45">
        <f t="shared" si="10"/>
        <v>4.5</v>
      </c>
    </row>
    <row r="63" spans="1:23" x14ac:dyDescent="0.25">
      <c r="A63" s="42" t="s">
        <v>59</v>
      </c>
      <c r="B63" s="69">
        <v>2.2400000000000002</v>
      </c>
      <c r="C63" s="69">
        <f t="shared" si="15"/>
        <v>11.2</v>
      </c>
      <c r="D63" s="67">
        <v>13.44</v>
      </c>
      <c r="E63" s="45">
        <f t="shared" si="27"/>
        <v>13.440000000000001</v>
      </c>
      <c r="F63" s="44">
        <v>1.1200000000000001</v>
      </c>
      <c r="G63" s="44">
        <v>1.1200000000000001</v>
      </c>
      <c r="H63" s="44">
        <v>1.1200000000000001</v>
      </c>
      <c r="I63" s="45">
        <f t="shared" si="2"/>
        <v>3.3600000000000003</v>
      </c>
      <c r="J63" s="44">
        <v>1.1200000000000001</v>
      </c>
      <c r="K63" s="44">
        <v>1.1200000000000001</v>
      </c>
      <c r="L63" s="44">
        <v>1.1200000000000001</v>
      </c>
      <c r="M63" s="45">
        <f t="shared" si="4"/>
        <v>3.3600000000000003</v>
      </c>
      <c r="N63" s="45">
        <f t="shared" si="5"/>
        <v>6.7200000000000006</v>
      </c>
      <c r="O63" s="44">
        <v>1.1200000000000001</v>
      </c>
      <c r="P63" s="44">
        <v>1.1200000000000001</v>
      </c>
      <c r="Q63" s="44">
        <v>1.1200000000000001</v>
      </c>
      <c r="R63" s="45">
        <f t="shared" si="7"/>
        <v>3.3600000000000003</v>
      </c>
      <c r="S63" s="45">
        <f t="shared" si="8"/>
        <v>10.080000000000002</v>
      </c>
      <c r="T63" s="44">
        <v>1.1200000000000001</v>
      </c>
      <c r="U63" s="44">
        <v>1.1200000000000001</v>
      </c>
      <c r="V63" s="44">
        <v>1.1200000000000001</v>
      </c>
      <c r="W63" s="45">
        <f t="shared" si="10"/>
        <v>3.3600000000000003</v>
      </c>
    </row>
    <row r="64" spans="1:23" x14ac:dyDescent="0.25">
      <c r="A64" s="42" t="s">
        <v>60</v>
      </c>
      <c r="B64" s="69">
        <v>35.649000000000001</v>
      </c>
      <c r="C64" s="69">
        <f t="shared" si="15"/>
        <v>45.751000000000005</v>
      </c>
      <c r="D64" s="67">
        <v>81.400000000000006</v>
      </c>
      <c r="E64" s="45">
        <f t="shared" si="27"/>
        <v>81.400000000000006</v>
      </c>
      <c r="F64" s="44">
        <v>7.2</v>
      </c>
      <c r="G64" s="44">
        <v>7.2</v>
      </c>
      <c r="H64" s="44">
        <v>7.2</v>
      </c>
      <c r="I64" s="45">
        <f t="shared" si="2"/>
        <v>21.6</v>
      </c>
      <c r="J64" s="44">
        <v>7.2</v>
      </c>
      <c r="K64" s="44">
        <v>6.2</v>
      </c>
      <c r="L64" s="44">
        <v>6.2</v>
      </c>
      <c r="M64" s="45">
        <f t="shared" si="4"/>
        <v>19.600000000000001</v>
      </c>
      <c r="N64" s="45">
        <f t="shared" si="5"/>
        <v>41.2</v>
      </c>
      <c r="O64" s="44">
        <v>6.2</v>
      </c>
      <c r="P64" s="44">
        <v>6.2</v>
      </c>
      <c r="Q64" s="44">
        <v>6.2</v>
      </c>
      <c r="R64" s="45">
        <f t="shared" si="7"/>
        <v>18.600000000000001</v>
      </c>
      <c r="S64" s="45">
        <f t="shared" si="8"/>
        <v>59.800000000000004</v>
      </c>
      <c r="T64" s="44">
        <v>7.2</v>
      </c>
      <c r="U64" s="44">
        <v>7.2</v>
      </c>
      <c r="V64" s="44">
        <v>7.2</v>
      </c>
      <c r="W64" s="45">
        <f t="shared" si="10"/>
        <v>21.6</v>
      </c>
    </row>
    <row r="65" spans="1:23" ht="30" x14ac:dyDescent="0.25">
      <c r="A65" s="42" t="s">
        <v>61</v>
      </c>
      <c r="B65" s="69">
        <v>15.803000000000001</v>
      </c>
      <c r="C65" s="69">
        <f t="shared" si="15"/>
        <v>44.697000000000003</v>
      </c>
      <c r="D65" s="67">
        <v>60.5</v>
      </c>
      <c r="E65" s="45">
        <f t="shared" si="27"/>
        <v>60.5</v>
      </c>
      <c r="F65" s="44">
        <v>5</v>
      </c>
      <c r="G65" s="44">
        <v>5</v>
      </c>
      <c r="H65" s="44">
        <v>5.5</v>
      </c>
      <c r="I65" s="45">
        <f t="shared" si="2"/>
        <v>15.5</v>
      </c>
      <c r="J65" s="44">
        <v>5</v>
      </c>
      <c r="K65" s="44">
        <v>5</v>
      </c>
      <c r="L65" s="44">
        <v>5</v>
      </c>
      <c r="M65" s="45">
        <f t="shared" si="4"/>
        <v>15</v>
      </c>
      <c r="N65" s="45">
        <f t="shared" si="5"/>
        <v>30.5</v>
      </c>
      <c r="O65" s="44">
        <v>5</v>
      </c>
      <c r="P65" s="44">
        <v>5</v>
      </c>
      <c r="Q65" s="44">
        <v>5</v>
      </c>
      <c r="R65" s="45">
        <f t="shared" si="7"/>
        <v>15</v>
      </c>
      <c r="S65" s="45">
        <f t="shared" si="8"/>
        <v>45.5</v>
      </c>
      <c r="T65" s="44">
        <v>5</v>
      </c>
      <c r="U65" s="44">
        <v>5</v>
      </c>
      <c r="V65" s="44">
        <v>5</v>
      </c>
      <c r="W65" s="45">
        <f t="shared" si="10"/>
        <v>15</v>
      </c>
    </row>
    <row r="66" spans="1:23" x14ac:dyDescent="0.25">
      <c r="A66" s="28" t="s">
        <v>62</v>
      </c>
      <c r="B66" s="46">
        <f>B67+B68+B69+B70</f>
        <v>0</v>
      </c>
      <c r="C66" s="46">
        <f t="shared" si="15"/>
        <v>0</v>
      </c>
      <c r="D66" s="67">
        <v>0</v>
      </c>
      <c r="E66" s="45">
        <f t="shared" si="27"/>
        <v>0</v>
      </c>
      <c r="F66" s="44">
        <f t="shared" ref="F66:Q66" si="29">F67+F68+F69+F70</f>
        <v>0</v>
      </c>
      <c r="G66" s="44">
        <f t="shared" si="29"/>
        <v>0</v>
      </c>
      <c r="H66" s="44">
        <f t="shared" si="29"/>
        <v>0</v>
      </c>
      <c r="I66" s="44">
        <f>F66+G66+H66</f>
        <v>0</v>
      </c>
      <c r="J66" s="44">
        <f t="shared" si="29"/>
        <v>0</v>
      </c>
      <c r="K66" s="44">
        <f t="shared" si="29"/>
        <v>0</v>
      </c>
      <c r="L66" s="44">
        <f t="shared" si="29"/>
        <v>0</v>
      </c>
      <c r="M66" s="44">
        <f>J66+K66+L66</f>
        <v>0</v>
      </c>
      <c r="N66" s="45">
        <f t="shared" si="5"/>
        <v>0</v>
      </c>
      <c r="O66" s="44">
        <f t="shared" si="29"/>
        <v>0</v>
      </c>
      <c r="P66" s="44">
        <f t="shared" si="29"/>
        <v>0</v>
      </c>
      <c r="Q66" s="44">
        <f t="shared" si="29"/>
        <v>0</v>
      </c>
      <c r="R66" s="45">
        <f t="shared" si="7"/>
        <v>0</v>
      </c>
      <c r="S66" s="45">
        <f t="shared" si="8"/>
        <v>0</v>
      </c>
      <c r="T66" s="44">
        <v>0</v>
      </c>
      <c r="U66" s="44">
        <v>0</v>
      </c>
      <c r="V66" s="44">
        <v>0</v>
      </c>
      <c r="W66" s="45">
        <f t="shared" si="10"/>
        <v>0</v>
      </c>
    </row>
    <row r="67" spans="1:23" x14ac:dyDescent="0.25">
      <c r="A67" s="42" t="s">
        <v>84</v>
      </c>
      <c r="B67" s="69">
        <v>0</v>
      </c>
      <c r="C67" s="69">
        <f t="shared" si="15"/>
        <v>0</v>
      </c>
      <c r="D67" s="67">
        <v>0</v>
      </c>
      <c r="E67" s="45">
        <f t="shared" si="27"/>
        <v>0</v>
      </c>
      <c r="F67" s="44">
        <v>0</v>
      </c>
      <c r="G67" s="44">
        <v>0</v>
      </c>
      <c r="H67" s="44">
        <v>0</v>
      </c>
      <c r="I67" s="45">
        <f t="shared" si="2"/>
        <v>0</v>
      </c>
      <c r="J67" s="44">
        <v>0</v>
      </c>
      <c r="K67" s="44">
        <v>0</v>
      </c>
      <c r="L67" s="44">
        <v>0</v>
      </c>
      <c r="M67" s="45">
        <f t="shared" si="4"/>
        <v>0</v>
      </c>
      <c r="N67" s="45">
        <f t="shared" si="5"/>
        <v>0</v>
      </c>
      <c r="O67" s="44">
        <v>0</v>
      </c>
      <c r="P67" s="44">
        <v>0</v>
      </c>
      <c r="Q67" s="44">
        <v>0</v>
      </c>
      <c r="R67" s="45">
        <f t="shared" si="7"/>
        <v>0</v>
      </c>
      <c r="S67" s="45">
        <f t="shared" si="8"/>
        <v>0</v>
      </c>
      <c r="T67" s="44">
        <v>0</v>
      </c>
      <c r="U67" s="44">
        <v>0</v>
      </c>
      <c r="V67" s="44">
        <v>0</v>
      </c>
      <c r="W67" s="45">
        <f t="shared" si="10"/>
        <v>0</v>
      </c>
    </row>
    <row r="68" spans="1:23" x14ac:dyDescent="0.25">
      <c r="A68" s="42" t="s">
        <v>83</v>
      </c>
      <c r="B68" s="69">
        <v>0</v>
      </c>
      <c r="C68" s="69">
        <f t="shared" si="15"/>
        <v>0</v>
      </c>
      <c r="D68" s="67">
        <v>0</v>
      </c>
      <c r="E68" s="45">
        <f t="shared" si="27"/>
        <v>0</v>
      </c>
      <c r="F68" s="44">
        <v>0</v>
      </c>
      <c r="G68" s="44">
        <v>0</v>
      </c>
      <c r="H68" s="44">
        <v>0</v>
      </c>
      <c r="I68" s="45">
        <f t="shared" si="2"/>
        <v>0</v>
      </c>
      <c r="J68" s="44">
        <v>0</v>
      </c>
      <c r="K68" s="44">
        <v>0</v>
      </c>
      <c r="L68" s="44">
        <v>0</v>
      </c>
      <c r="M68" s="45">
        <f t="shared" si="4"/>
        <v>0</v>
      </c>
      <c r="N68" s="45">
        <f t="shared" si="5"/>
        <v>0</v>
      </c>
      <c r="O68" s="44">
        <v>0</v>
      </c>
      <c r="P68" s="44">
        <v>0</v>
      </c>
      <c r="Q68" s="44">
        <v>0</v>
      </c>
      <c r="R68" s="45">
        <f t="shared" si="7"/>
        <v>0</v>
      </c>
      <c r="S68" s="45">
        <f t="shared" si="8"/>
        <v>0</v>
      </c>
      <c r="T68" s="44">
        <v>0</v>
      </c>
      <c r="U68" s="44">
        <v>0</v>
      </c>
      <c r="V68" s="44">
        <v>0</v>
      </c>
      <c r="W68" s="45">
        <f t="shared" si="10"/>
        <v>0</v>
      </c>
    </row>
    <row r="69" spans="1:23" x14ac:dyDescent="0.25">
      <c r="A69" s="42" t="s">
        <v>63</v>
      </c>
      <c r="B69" s="69">
        <v>0</v>
      </c>
      <c r="C69" s="69">
        <f t="shared" si="15"/>
        <v>0</v>
      </c>
      <c r="D69" s="67">
        <v>0</v>
      </c>
      <c r="E69" s="45">
        <f t="shared" si="27"/>
        <v>0</v>
      </c>
      <c r="F69" s="44">
        <v>0</v>
      </c>
      <c r="G69" s="44">
        <v>0</v>
      </c>
      <c r="H69" s="44">
        <v>0</v>
      </c>
      <c r="I69" s="45">
        <f t="shared" si="2"/>
        <v>0</v>
      </c>
      <c r="J69" s="44">
        <v>0</v>
      </c>
      <c r="K69" s="44">
        <v>0</v>
      </c>
      <c r="L69" s="44">
        <v>0</v>
      </c>
      <c r="M69" s="45">
        <f t="shared" si="4"/>
        <v>0</v>
      </c>
      <c r="N69" s="45">
        <f t="shared" si="5"/>
        <v>0</v>
      </c>
      <c r="O69" s="44">
        <v>0</v>
      </c>
      <c r="P69" s="44">
        <v>0</v>
      </c>
      <c r="Q69" s="44">
        <v>0</v>
      </c>
      <c r="R69" s="45">
        <f t="shared" si="7"/>
        <v>0</v>
      </c>
      <c r="S69" s="45">
        <f t="shared" si="8"/>
        <v>0</v>
      </c>
      <c r="T69" s="44">
        <v>0</v>
      </c>
      <c r="U69" s="44">
        <v>0</v>
      </c>
      <c r="V69" s="44">
        <v>0</v>
      </c>
      <c r="W69" s="45">
        <f t="shared" si="10"/>
        <v>0</v>
      </c>
    </row>
    <row r="70" spans="1:23" x14ac:dyDescent="0.25">
      <c r="A70" s="42" t="s">
        <v>64</v>
      </c>
      <c r="B70" s="69">
        <v>0</v>
      </c>
      <c r="C70" s="69">
        <f t="shared" si="15"/>
        <v>0</v>
      </c>
      <c r="D70" s="67">
        <v>0</v>
      </c>
      <c r="E70" s="45">
        <f t="shared" si="27"/>
        <v>0</v>
      </c>
      <c r="F70" s="44">
        <v>0</v>
      </c>
      <c r="G70" s="44">
        <v>0</v>
      </c>
      <c r="H70" s="44">
        <v>0</v>
      </c>
      <c r="I70" s="45">
        <f t="shared" si="2"/>
        <v>0</v>
      </c>
      <c r="J70" s="44">
        <v>0</v>
      </c>
      <c r="K70" s="44">
        <v>0</v>
      </c>
      <c r="L70" s="44">
        <v>0</v>
      </c>
      <c r="M70" s="45">
        <f t="shared" si="4"/>
        <v>0</v>
      </c>
      <c r="N70" s="45">
        <f t="shared" si="5"/>
        <v>0</v>
      </c>
      <c r="O70" s="44">
        <v>0</v>
      </c>
      <c r="P70" s="44">
        <v>0</v>
      </c>
      <c r="Q70" s="44">
        <v>0</v>
      </c>
      <c r="R70" s="45">
        <f t="shared" si="7"/>
        <v>0</v>
      </c>
      <c r="S70" s="45">
        <f t="shared" si="8"/>
        <v>0</v>
      </c>
      <c r="T70" s="44">
        <v>0</v>
      </c>
      <c r="U70" s="44">
        <v>0</v>
      </c>
      <c r="V70" s="44">
        <v>0</v>
      </c>
      <c r="W70" s="45">
        <f t="shared" si="10"/>
        <v>0</v>
      </c>
    </row>
    <row r="71" spans="1:23" ht="30" x14ac:dyDescent="0.25">
      <c r="A71" s="42" t="s">
        <v>106</v>
      </c>
      <c r="B71" s="69">
        <v>0</v>
      </c>
      <c r="C71" s="69">
        <f t="shared" si="15"/>
        <v>0</v>
      </c>
      <c r="D71" s="67">
        <v>0</v>
      </c>
      <c r="E71" s="45">
        <f t="shared" si="27"/>
        <v>0</v>
      </c>
      <c r="F71" s="44">
        <v>0</v>
      </c>
      <c r="G71" s="44">
        <v>0</v>
      </c>
      <c r="H71" s="44">
        <v>0</v>
      </c>
      <c r="I71" s="45">
        <v>0</v>
      </c>
      <c r="J71" s="44">
        <v>0</v>
      </c>
      <c r="K71" s="44">
        <v>0</v>
      </c>
      <c r="L71" s="44">
        <v>0</v>
      </c>
      <c r="M71" s="45">
        <v>0</v>
      </c>
      <c r="N71" s="45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5">
        <v>0</v>
      </c>
    </row>
    <row r="72" spans="1:23" x14ac:dyDescent="0.25">
      <c r="A72" s="42" t="s">
        <v>65</v>
      </c>
      <c r="B72" s="69">
        <v>1.756</v>
      </c>
      <c r="C72" s="69">
        <f t="shared" si="15"/>
        <v>48.444000000000003</v>
      </c>
      <c r="D72" s="67">
        <v>50.2</v>
      </c>
      <c r="E72" s="45">
        <f t="shared" si="27"/>
        <v>50.2</v>
      </c>
      <c r="F72" s="44">
        <v>4.2</v>
      </c>
      <c r="G72" s="44">
        <v>4.2</v>
      </c>
      <c r="H72" s="44">
        <v>4.2</v>
      </c>
      <c r="I72" s="45">
        <f t="shared" si="2"/>
        <v>12.600000000000001</v>
      </c>
      <c r="J72" s="44">
        <v>4.2</v>
      </c>
      <c r="K72" s="44">
        <v>4.2</v>
      </c>
      <c r="L72" s="44">
        <v>4.2</v>
      </c>
      <c r="M72" s="45">
        <f t="shared" si="4"/>
        <v>12.600000000000001</v>
      </c>
      <c r="N72" s="45">
        <f t="shared" si="5"/>
        <v>25.200000000000003</v>
      </c>
      <c r="O72" s="44">
        <v>4</v>
      </c>
      <c r="P72" s="44">
        <v>4.2</v>
      </c>
      <c r="Q72" s="44">
        <v>4.2</v>
      </c>
      <c r="R72" s="45">
        <f t="shared" si="7"/>
        <v>12.399999999999999</v>
      </c>
      <c r="S72" s="45">
        <f t="shared" si="8"/>
        <v>37.6</v>
      </c>
      <c r="T72" s="44">
        <v>4.2</v>
      </c>
      <c r="U72" s="44">
        <v>4.2</v>
      </c>
      <c r="V72" s="44">
        <v>4.2</v>
      </c>
      <c r="W72" s="45">
        <f t="shared" si="10"/>
        <v>12.600000000000001</v>
      </c>
    </row>
    <row r="73" spans="1:23" x14ac:dyDescent="0.25">
      <c r="A73" s="28" t="s">
        <v>66</v>
      </c>
      <c r="B73" s="46">
        <f>B74+B75+B76+B77</f>
        <v>13.33</v>
      </c>
      <c r="C73" s="46">
        <f>D73-B73</f>
        <v>146.35</v>
      </c>
      <c r="D73" s="67">
        <v>159.68</v>
      </c>
      <c r="E73" s="45">
        <f t="shared" ref="E73:V73" si="30">E74+E75+E76+E77</f>
        <v>159.68</v>
      </c>
      <c r="F73" s="44">
        <f t="shared" si="30"/>
        <v>0</v>
      </c>
      <c r="G73" s="44">
        <f t="shared" si="30"/>
        <v>0</v>
      </c>
      <c r="H73" s="44">
        <f t="shared" si="30"/>
        <v>159.68</v>
      </c>
      <c r="I73" s="45">
        <f t="shared" si="2"/>
        <v>159.68</v>
      </c>
      <c r="J73" s="44">
        <f t="shared" si="30"/>
        <v>0</v>
      </c>
      <c r="K73" s="44">
        <f t="shared" si="30"/>
        <v>0</v>
      </c>
      <c r="L73" s="44">
        <f t="shared" si="30"/>
        <v>0</v>
      </c>
      <c r="M73" s="45">
        <f t="shared" si="4"/>
        <v>0</v>
      </c>
      <c r="N73" s="45">
        <f t="shared" si="5"/>
        <v>159.68</v>
      </c>
      <c r="O73" s="44">
        <f t="shared" si="30"/>
        <v>0</v>
      </c>
      <c r="P73" s="44">
        <f t="shared" si="30"/>
        <v>0</v>
      </c>
      <c r="Q73" s="44">
        <f t="shared" si="30"/>
        <v>0</v>
      </c>
      <c r="R73" s="45">
        <f t="shared" si="7"/>
        <v>0</v>
      </c>
      <c r="S73" s="45">
        <f t="shared" si="8"/>
        <v>159.68</v>
      </c>
      <c r="T73" s="44">
        <f t="shared" si="30"/>
        <v>0</v>
      </c>
      <c r="U73" s="44">
        <f t="shared" si="30"/>
        <v>0</v>
      </c>
      <c r="V73" s="44">
        <f t="shared" si="30"/>
        <v>0</v>
      </c>
      <c r="W73" s="45">
        <f t="shared" si="10"/>
        <v>0</v>
      </c>
    </row>
    <row r="74" spans="1:23" x14ac:dyDescent="0.25">
      <c r="A74" s="42" t="s">
        <v>67</v>
      </c>
      <c r="B74" s="69">
        <v>0</v>
      </c>
      <c r="C74" s="69">
        <f t="shared" si="15"/>
        <v>0</v>
      </c>
      <c r="D74" s="67">
        <v>0</v>
      </c>
      <c r="E74" s="45">
        <f t="shared" ref="E74:E77" si="31">I74+M74+R74+W74</f>
        <v>0</v>
      </c>
      <c r="F74" s="44">
        <v>0</v>
      </c>
      <c r="G74" s="44">
        <v>0</v>
      </c>
      <c r="H74" s="44">
        <v>0</v>
      </c>
      <c r="I74" s="45">
        <f t="shared" si="2"/>
        <v>0</v>
      </c>
      <c r="J74" s="44">
        <f t="shared" ref="J74:L74" si="32">J75+J76+J77</f>
        <v>0</v>
      </c>
      <c r="K74" s="44">
        <f t="shared" si="32"/>
        <v>0</v>
      </c>
      <c r="L74" s="44">
        <f t="shared" si="32"/>
        <v>0</v>
      </c>
      <c r="M74" s="45">
        <f t="shared" si="4"/>
        <v>0</v>
      </c>
      <c r="N74" s="45">
        <f t="shared" si="5"/>
        <v>0</v>
      </c>
      <c r="O74" s="44">
        <v>0</v>
      </c>
      <c r="P74" s="44">
        <v>0</v>
      </c>
      <c r="Q74" s="44">
        <v>0</v>
      </c>
      <c r="R74" s="45">
        <f t="shared" si="7"/>
        <v>0</v>
      </c>
      <c r="S74" s="45">
        <f t="shared" si="8"/>
        <v>0</v>
      </c>
      <c r="T74" s="44">
        <v>0</v>
      </c>
      <c r="U74" s="44">
        <v>0</v>
      </c>
      <c r="V74" s="44">
        <v>0</v>
      </c>
      <c r="W74" s="45">
        <f t="shared" si="10"/>
        <v>0</v>
      </c>
    </row>
    <row r="75" spans="1:23" x14ac:dyDescent="0.25">
      <c r="A75" s="42" t="s">
        <v>68</v>
      </c>
      <c r="B75" s="69">
        <v>0</v>
      </c>
      <c r="C75" s="69">
        <f t="shared" si="15"/>
        <v>89.68</v>
      </c>
      <c r="D75" s="67">
        <v>89.68</v>
      </c>
      <c r="E75" s="45">
        <f t="shared" si="31"/>
        <v>89.68</v>
      </c>
      <c r="F75" s="44">
        <v>0</v>
      </c>
      <c r="G75" s="44">
        <v>0</v>
      </c>
      <c r="H75" s="44">
        <v>89.68</v>
      </c>
      <c r="I75" s="45">
        <f t="shared" si="2"/>
        <v>89.68</v>
      </c>
      <c r="J75" s="44">
        <f t="shared" ref="J75:L75" si="33">J76+J77+J78</f>
        <v>0</v>
      </c>
      <c r="K75" s="44">
        <f t="shared" si="33"/>
        <v>0</v>
      </c>
      <c r="L75" s="44">
        <f t="shared" si="33"/>
        <v>0</v>
      </c>
      <c r="M75" s="45">
        <f t="shared" si="4"/>
        <v>0</v>
      </c>
      <c r="N75" s="45">
        <f t="shared" si="5"/>
        <v>89.68</v>
      </c>
      <c r="O75" s="44">
        <v>0</v>
      </c>
      <c r="P75" s="44">
        <v>0</v>
      </c>
      <c r="Q75" s="44">
        <v>0</v>
      </c>
      <c r="R75" s="45">
        <f t="shared" si="7"/>
        <v>0</v>
      </c>
      <c r="S75" s="45">
        <f t="shared" si="8"/>
        <v>89.68</v>
      </c>
      <c r="T75" s="44">
        <v>0</v>
      </c>
      <c r="U75" s="44">
        <v>0</v>
      </c>
      <c r="V75" s="44">
        <v>0</v>
      </c>
      <c r="W75" s="45">
        <f t="shared" si="10"/>
        <v>0</v>
      </c>
    </row>
    <row r="76" spans="1:23" x14ac:dyDescent="0.25">
      <c r="A76" s="42" t="s">
        <v>69</v>
      </c>
      <c r="B76" s="69">
        <v>13.33</v>
      </c>
      <c r="C76" s="69">
        <f t="shared" si="15"/>
        <v>56.67</v>
      </c>
      <c r="D76" s="67">
        <v>70</v>
      </c>
      <c r="E76" s="45">
        <f t="shared" si="31"/>
        <v>70</v>
      </c>
      <c r="F76" s="44">
        <v>0</v>
      </c>
      <c r="G76" s="44">
        <v>0</v>
      </c>
      <c r="H76" s="44">
        <v>70</v>
      </c>
      <c r="I76" s="45">
        <f t="shared" si="2"/>
        <v>70</v>
      </c>
      <c r="J76" s="44">
        <f t="shared" ref="J76:L76" si="34">J77+J78+J79</f>
        <v>0</v>
      </c>
      <c r="K76" s="44">
        <f t="shared" si="34"/>
        <v>0</v>
      </c>
      <c r="L76" s="44">
        <f t="shared" si="34"/>
        <v>0</v>
      </c>
      <c r="M76" s="45">
        <f t="shared" si="4"/>
        <v>0</v>
      </c>
      <c r="N76" s="45">
        <f t="shared" si="5"/>
        <v>70</v>
      </c>
      <c r="O76" s="44">
        <v>0</v>
      </c>
      <c r="P76" s="44">
        <v>0</v>
      </c>
      <c r="Q76" s="44">
        <v>0</v>
      </c>
      <c r="R76" s="45">
        <f t="shared" si="7"/>
        <v>0</v>
      </c>
      <c r="S76" s="45">
        <f t="shared" si="8"/>
        <v>70</v>
      </c>
      <c r="T76" s="44">
        <v>0</v>
      </c>
      <c r="U76" s="44">
        <v>0</v>
      </c>
      <c r="V76" s="44">
        <v>0</v>
      </c>
      <c r="W76" s="45">
        <f t="shared" si="10"/>
        <v>0</v>
      </c>
    </row>
    <row r="77" spans="1:23" x14ac:dyDescent="0.25">
      <c r="A77" s="42" t="s">
        <v>82</v>
      </c>
      <c r="B77" s="69">
        <v>0</v>
      </c>
      <c r="C77" s="69">
        <f t="shared" si="15"/>
        <v>0</v>
      </c>
      <c r="D77" s="67">
        <v>0</v>
      </c>
      <c r="E77" s="45">
        <f t="shared" si="31"/>
        <v>0</v>
      </c>
      <c r="F77" s="44">
        <v>0</v>
      </c>
      <c r="G77" s="44">
        <v>0</v>
      </c>
      <c r="H77" s="44">
        <v>0</v>
      </c>
      <c r="I77" s="45">
        <f t="shared" si="2"/>
        <v>0</v>
      </c>
      <c r="J77" s="44">
        <f t="shared" ref="J77:L77" si="35">J78+J79+J80</f>
        <v>0</v>
      </c>
      <c r="K77" s="44">
        <f t="shared" si="35"/>
        <v>0</v>
      </c>
      <c r="L77" s="44">
        <f t="shared" si="35"/>
        <v>0</v>
      </c>
      <c r="M77" s="45">
        <f t="shared" si="4"/>
        <v>0</v>
      </c>
      <c r="N77" s="45">
        <f t="shared" si="5"/>
        <v>0</v>
      </c>
      <c r="O77" s="44">
        <v>0</v>
      </c>
      <c r="P77" s="44">
        <v>0</v>
      </c>
      <c r="Q77" s="44">
        <v>0</v>
      </c>
      <c r="R77" s="45">
        <f t="shared" si="7"/>
        <v>0</v>
      </c>
      <c r="S77" s="45">
        <f t="shared" si="8"/>
        <v>0</v>
      </c>
      <c r="T77" s="44">
        <v>0</v>
      </c>
      <c r="U77" s="44">
        <v>0</v>
      </c>
      <c r="V77" s="44">
        <v>0</v>
      </c>
      <c r="W77" s="45">
        <f t="shared" si="10"/>
        <v>0</v>
      </c>
    </row>
    <row r="78" spans="1:23" x14ac:dyDescent="0.25">
      <c r="A78" s="28" t="s">
        <v>70</v>
      </c>
      <c r="B78" s="46">
        <f>B79+B80+B81</f>
        <v>0</v>
      </c>
      <c r="C78" s="46">
        <f t="shared" si="15"/>
        <v>0</v>
      </c>
      <c r="D78" s="67">
        <v>0</v>
      </c>
      <c r="E78" s="45">
        <f t="shared" ref="E78:V78" si="36">E79+E80+E81</f>
        <v>0</v>
      </c>
      <c r="F78" s="44">
        <f t="shared" si="36"/>
        <v>0</v>
      </c>
      <c r="G78" s="44">
        <f t="shared" si="36"/>
        <v>0</v>
      </c>
      <c r="H78" s="44">
        <f t="shared" si="36"/>
        <v>0</v>
      </c>
      <c r="I78" s="45">
        <f t="shared" si="2"/>
        <v>0</v>
      </c>
      <c r="J78" s="44">
        <f t="shared" si="36"/>
        <v>0</v>
      </c>
      <c r="K78" s="44">
        <f t="shared" si="36"/>
        <v>0</v>
      </c>
      <c r="L78" s="44">
        <f t="shared" si="36"/>
        <v>0</v>
      </c>
      <c r="M78" s="45">
        <f t="shared" si="4"/>
        <v>0</v>
      </c>
      <c r="N78" s="45">
        <f t="shared" si="5"/>
        <v>0</v>
      </c>
      <c r="O78" s="44">
        <f t="shared" si="36"/>
        <v>0</v>
      </c>
      <c r="P78" s="44">
        <f t="shared" si="36"/>
        <v>0</v>
      </c>
      <c r="Q78" s="44">
        <f t="shared" si="36"/>
        <v>0</v>
      </c>
      <c r="R78" s="45">
        <f t="shared" si="7"/>
        <v>0</v>
      </c>
      <c r="S78" s="45">
        <f t="shared" si="8"/>
        <v>0</v>
      </c>
      <c r="T78" s="44">
        <f t="shared" si="36"/>
        <v>0</v>
      </c>
      <c r="U78" s="44">
        <f t="shared" si="36"/>
        <v>0</v>
      </c>
      <c r="V78" s="44">
        <f t="shared" si="36"/>
        <v>0</v>
      </c>
      <c r="W78" s="45">
        <f t="shared" si="10"/>
        <v>0</v>
      </c>
    </row>
    <row r="79" spans="1:23" x14ac:dyDescent="0.25">
      <c r="A79" s="42" t="s">
        <v>72</v>
      </c>
      <c r="B79" s="69">
        <v>0</v>
      </c>
      <c r="C79" s="69">
        <f t="shared" si="15"/>
        <v>0</v>
      </c>
      <c r="D79" s="67">
        <v>0</v>
      </c>
      <c r="E79" s="45">
        <f t="shared" ref="E79:E81" si="37">I79+M79+R79+W79</f>
        <v>0</v>
      </c>
      <c r="F79" s="44">
        <v>0</v>
      </c>
      <c r="G79" s="44">
        <v>0</v>
      </c>
      <c r="H79" s="44">
        <v>0</v>
      </c>
      <c r="I79" s="45">
        <f t="shared" si="2"/>
        <v>0</v>
      </c>
      <c r="J79" s="44">
        <v>0</v>
      </c>
      <c r="K79" s="44">
        <v>0</v>
      </c>
      <c r="L79" s="44">
        <v>0</v>
      </c>
      <c r="M79" s="45">
        <f t="shared" si="4"/>
        <v>0</v>
      </c>
      <c r="N79" s="45">
        <f t="shared" si="5"/>
        <v>0</v>
      </c>
      <c r="O79" s="44">
        <v>0</v>
      </c>
      <c r="P79" s="44">
        <v>0</v>
      </c>
      <c r="Q79" s="44">
        <v>0</v>
      </c>
      <c r="R79" s="45">
        <f t="shared" si="7"/>
        <v>0</v>
      </c>
      <c r="S79" s="45">
        <f t="shared" si="8"/>
        <v>0</v>
      </c>
      <c r="T79" s="44">
        <v>0</v>
      </c>
      <c r="U79" s="44">
        <v>0</v>
      </c>
      <c r="V79" s="44">
        <v>0</v>
      </c>
      <c r="W79" s="45">
        <f t="shared" si="10"/>
        <v>0</v>
      </c>
    </row>
    <row r="80" spans="1:23" x14ac:dyDescent="0.25">
      <c r="A80" s="42" t="s">
        <v>71</v>
      </c>
      <c r="B80" s="69">
        <v>0</v>
      </c>
      <c r="C80" s="69">
        <f t="shared" si="15"/>
        <v>0</v>
      </c>
      <c r="D80" s="67">
        <v>0</v>
      </c>
      <c r="E80" s="45">
        <f t="shared" si="37"/>
        <v>0</v>
      </c>
      <c r="F80" s="44">
        <v>0</v>
      </c>
      <c r="G80" s="44">
        <v>0</v>
      </c>
      <c r="H80" s="44">
        <v>0</v>
      </c>
      <c r="I80" s="45">
        <f t="shared" si="2"/>
        <v>0</v>
      </c>
      <c r="J80" s="44">
        <v>0</v>
      </c>
      <c r="K80" s="44">
        <v>0</v>
      </c>
      <c r="L80" s="44">
        <v>0</v>
      </c>
      <c r="M80" s="45">
        <f t="shared" si="4"/>
        <v>0</v>
      </c>
      <c r="N80" s="45">
        <f t="shared" si="5"/>
        <v>0</v>
      </c>
      <c r="O80" s="44">
        <v>0</v>
      </c>
      <c r="P80" s="44">
        <v>0</v>
      </c>
      <c r="Q80" s="44">
        <v>0</v>
      </c>
      <c r="R80" s="45">
        <f t="shared" si="7"/>
        <v>0</v>
      </c>
      <c r="S80" s="45">
        <f t="shared" si="8"/>
        <v>0</v>
      </c>
      <c r="T80" s="44">
        <v>0</v>
      </c>
      <c r="U80" s="44">
        <v>0</v>
      </c>
      <c r="V80" s="44">
        <v>0</v>
      </c>
      <c r="W80" s="45">
        <f t="shared" si="10"/>
        <v>0</v>
      </c>
    </row>
    <row r="81" spans="1:23" x14ac:dyDescent="0.25">
      <c r="A81" s="42" t="s">
        <v>107</v>
      </c>
      <c r="B81" s="69">
        <v>0</v>
      </c>
      <c r="C81" s="69">
        <f>D81-B81</f>
        <v>0</v>
      </c>
      <c r="D81" s="67">
        <v>0</v>
      </c>
      <c r="E81" s="45">
        <f t="shared" si="37"/>
        <v>0</v>
      </c>
      <c r="F81" s="44">
        <v>0</v>
      </c>
      <c r="G81" s="44">
        <v>0</v>
      </c>
      <c r="H81" s="44">
        <v>0</v>
      </c>
      <c r="I81" s="45">
        <f t="shared" si="2"/>
        <v>0</v>
      </c>
      <c r="J81" s="44">
        <v>0</v>
      </c>
      <c r="K81" s="44">
        <v>0</v>
      </c>
      <c r="L81" s="44">
        <v>0</v>
      </c>
      <c r="M81" s="45">
        <f t="shared" si="4"/>
        <v>0</v>
      </c>
      <c r="N81" s="45">
        <f t="shared" si="5"/>
        <v>0</v>
      </c>
      <c r="O81" s="44">
        <v>0</v>
      </c>
      <c r="P81" s="44">
        <v>0</v>
      </c>
      <c r="Q81" s="44">
        <v>0</v>
      </c>
      <c r="R81" s="45">
        <f t="shared" si="7"/>
        <v>0</v>
      </c>
      <c r="S81" s="45">
        <f t="shared" si="8"/>
        <v>0</v>
      </c>
      <c r="T81" s="44">
        <v>0</v>
      </c>
      <c r="U81" s="44">
        <v>0</v>
      </c>
      <c r="V81" s="44">
        <v>0</v>
      </c>
      <c r="W81" s="45">
        <f t="shared" si="10"/>
        <v>0</v>
      </c>
    </row>
    <row r="82" spans="1:23" x14ac:dyDescent="0.25">
      <c r="A82" s="30" t="s">
        <v>75</v>
      </c>
      <c r="B82" s="53">
        <f>B83+B87</f>
        <v>3853.6311278600006</v>
      </c>
      <c r="C82" s="53">
        <f t="shared" si="15"/>
        <v>2269.1878721399999</v>
      </c>
      <c r="D82" s="70">
        <f>D83+D87</f>
        <v>6122.8190000000004</v>
      </c>
      <c r="E82" s="53">
        <f t="shared" ref="E82:V82" si="38">E83+E87</f>
        <v>6698.0052064800002</v>
      </c>
      <c r="F82" s="57">
        <f t="shared" si="38"/>
        <v>924.12699791999989</v>
      </c>
      <c r="G82" s="57">
        <f t="shared" si="38"/>
        <v>924.12699791999989</v>
      </c>
      <c r="H82" s="57">
        <f t="shared" si="38"/>
        <v>924.12699791999989</v>
      </c>
      <c r="I82" s="53">
        <f t="shared" si="2"/>
        <v>2772.3809937599999</v>
      </c>
      <c r="J82" s="57">
        <f t="shared" si="38"/>
        <v>924.12699791999989</v>
      </c>
      <c r="K82" s="57">
        <f t="shared" si="38"/>
        <v>125.66904</v>
      </c>
      <c r="L82" s="57">
        <f t="shared" si="38"/>
        <v>125.66904</v>
      </c>
      <c r="M82" s="53">
        <f t="shared" si="4"/>
        <v>1175.4650779199999</v>
      </c>
      <c r="N82" s="53">
        <f t="shared" si="5"/>
        <v>3947.84607168</v>
      </c>
      <c r="O82" s="57">
        <f t="shared" si="38"/>
        <v>125.66904</v>
      </c>
      <c r="P82" s="57">
        <f t="shared" si="38"/>
        <v>125.66904</v>
      </c>
      <c r="Q82" s="57">
        <f t="shared" si="38"/>
        <v>125.66904</v>
      </c>
      <c r="R82" s="53">
        <f t="shared" si="7"/>
        <v>377.00711999999999</v>
      </c>
      <c r="S82" s="53">
        <f t="shared" si="8"/>
        <v>4324.8531916800002</v>
      </c>
      <c r="T82" s="57">
        <f t="shared" si="38"/>
        <v>524.89801895999994</v>
      </c>
      <c r="U82" s="57">
        <f t="shared" si="38"/>
        <v>924.12699791999989</v>
      </c>
      <c r="V82" s="57">
        <f t="shared" si="38"/>
        <v>924.12699791999989</v>
      </c>
      <c r="W82" s="53">
        <f t="shared" si="10"/>
        <v>2373.1520148</v>
      </c>
    </row>
    <row r="83" spans="1:23" x14ac:dyDescent="0.25">
      <c r="A83" s="42" t="s">
        <v>80</v>
      </c>
      <c r="B83" s="71">
        <f>B84+B85</f>
        <v>2964.5108600000003</v>
      </c>
      <c r="C83" s="71">
        <f t="shared" si="15"/>
        <v>1738.1151399999999</v>
      </c>
      <c r="D83" s="70">
        <f>D84+D85</f>
        <v>4702.6260000000002</v>
      </c>
      <c r="E83" s="53">
        <f t="shared" ref="E83:V83" si="39">E84+E85+E86</f>
        <v>5144.3972400000002</v>
      </c>
      <c r="F83" s="57">
        <f t="shared" si="39"/>
        <v>709.77495999999996</v>
      </c>
      <c r="G83" s="57">
        <f t="shared" si="39"/>
        <v>709.77495999999996</v>
      </c>
      <c r="H83" s="57">
        <f t="shared" si="39"/>
        <v>709.77495999999996</v>
      </c>
      <c r="I83" s="53">
        <f t="shared" si="2"/>
        <v>2129.3248800000001</v>
      </c>
      <c r="J83" s="57">
        <f t="shared" si="39"/>
        <v>709.77495999999996</v>
      </c>
      <c r="K83" s="57">
        <f t="shared" si="39"/>
        <v>96.52</v>
      </c>
      <c r="L83" s="57">
        <f t="shared" si="39"/>
        <v>96.52</v>
      </c>
      <c r="M83" s="53">
        <f t="shared" si="4"/>
        <v>902.81495999999993</v>
      </c>
      <c r="N83" s="53">
        <f t="shared" si="5"/>
        <v>3032.1398399999998</v>
      </c>
      <c r="O83" s="57">
        <f t="shared" si="39"/>
        <v>96.52</v>
      </c>
      <c r="P83" s="57">
        <f t="shared" si="39"/>
        <v>96.52</v>
      </c>
      <c r="Q83" s="57">
        <f t="shared" si="39"/>
        <v>96.52</v>
      </c>
      <c r="R83" s="53">
        <f t="shared" si="7"/>
        <v>289.56</v>
      </c>
      <c r="S83" s="53">
        <f t="shared" si="8"/>
        <v>3321.6998399999998</v>
      </c>
      <c r="T83" s="57">
        <f t="shared" si="39"/>
        <v>403.14747999999997</v>
      </c>
      <c r="U83" s="57">
        <f t="shared" si="39"/>
        <v>709.77495999999996</v>
      </c>
      <c r="V83" s="57">
        <f t="shared" si="39"/>
        <v>709.77495999999996</v>
      </c>
      <c r="W83" s="53">
        <f t="shared" si="10"/>
        <v>1822.6973999999998</v>
      </c>
    </row>
    <row r="84" spans="1:23" x14ac:dyDescent="0.25">
      <c r="A84" s="43" t="s">
        <v>76</v>
      </c>
      <c r="B84" s="72">
        <v>2197.2914300000002</v>
      </c>
      <c r="C84" s="72">
        <f t="shared" si="15"/>
        <v>1418.5045699999996</v>
      </c>
      <c r="D84" s="70">
        <v>3615.7959999999998</v>
      </c>
      <c r="E84" s="53">
        <f>I84+M84+R84+W84</f>
        <v>3986.15724</v>
      </c>
      <c r="F84" s="57">
        <v>613.25495999999998</v>
      </c>
      <c r="G84" s="57">
        <v>613.25495999999998</v>
      </c>
      <c r="H84" s="57">
        <v>613.25495999999998</v>
      </c>
      <c r="I84" s="53">
        <f t="shared" si="2"/>
        <v>1839.7648799999999</v>
      </c>
      <c r="J84" s="57">
        <v>613.25495999999998</v>
      </c>
      <c r="K84" s="57">
        <v>0</v>
      </c>
      <c r="L84" s="57">
        <v>0</v>
      </c>
      <c r="M84" s="53">
        <f t="shared" si="4"/>
        <v>613.25495999999998</v>
      </c>
      <c r="N84" s="53">
        <f t="shared" si="5"/>
        <v>2453.0198399999999</v>
      </c>
      <c r="O84" s="57"/>
      <c r="P84" s="57"/>
      <c r="Q84" s="57"/>
      <c r="R84" s="53">
        <f t="shared" si="7"/>
        <v>0</v>
      </c>
      <c r="S84" s="53">
        <f t="shared" si="8"/>
        <v>2453.0198399999999</v>
      </c>
      <c r="T84" s="57">
        <f>613.25496/2</f>
        <v>306.62747999999999</v>
      </c>
      <c r="U84" s="57">
        <v>613.25495999999998</v>
      </c>
      <c r="V84" s="57">
        <v>613.25495999999998</v>
      </c>
      <c r="W84" s="53">
        <f t="shared" si="10"/>
        <v>1533.1374000000001</v>
      </c>
    </row>
    <row r="85" spans="1:23" x14ac:dyDescent="0.25">
      <c r="A85" s="43" t="s">
        <v>77</v>
      </c>
      <c r="B85" s="72">
        <f>767.21943</f>
        <v>767.21942999999999</v>
      </c>
      <c r="C85" s="72">
        <f t="shared" si="15"/>
        <v>319.61056999999994</v>
      </c>
      <c r="D85" s="70">
        <v>1086.83</v>
      </c>
      <c r="E85" s="53">
        <f>I85+M85+R85+W85</f>
        <v>1158.24</v>
      </c>
      <c r="F85" s="57">
        <v>96.52</v>
      </c>
      <c r="G85" s="57">
        <v>96.52</v>
      </c>
      <c r="H85" s="57">
        <v>96.52</v>
      </c>
      <c r="I85" s="53">
        <f t="shared" si="2"/>
        <v>289.56</v>
      </c>
      <c r="J85" s="57">
        <v>96.52</v>
      </c>
      <c r="K85" s="57">
        <v>96.52</v>
      </c>
      <c r="L85" s="57">
        <v>96.52</v>
      </c>
      <c r="M85" s="53">
        <f t="shared" si="4"/>
        <v>289.56</v>
      </c>
      <c r="N85" s="53">
        <f t="shared" si="5"/>
        <v>579.12</v>
      </c>
      <c r="O85" s="57">
        <v>96.52</v>
      </c>
      <c r="P85" s="57">
        <v>96.52</v>
      </c>
      <c r="Q85" s="57">
        <v>96.52</v>
      </c>
      <c r="R85" s="53">
        <f t="shared" si="7"/>
        <v>289.56</v>
      </c>
      <c r="S85" s="53">
        <f t="shared" si="8"/>
        <v>868.68000000000006</v>
      </c>
      <c r="T85" s="57">
        <v>96.52</v>
      </c>
      <c r="U85" s="57">
        <v>96.52</v>
      </c>
      <c r="V85" s="57">
        <v>96.52</v>
      </c>
      <c r="W85" s="53">
        <f t="shared" si="10"/>
        <v>289.56</v>
      </c>
    </row>
    <row r="86" spans="1:23" x14ac:dyDescent="0.25">
      <c r="A86" s="43" t="s">
        <v>78</v>
      </c>
      <c r="B86" s="72">
        <v>0</v>
      </c>
      <c r="C86" s="72">
        <f t="shared" si="15"/>
        <v>0</v>
      </c>
      <c r="D86" s="70">
        <v>0</v>
      </c>
      <c r="E86" s="53">
        <f t="shared" ref="E86" si="40">I86+M86+R86+W86</f>
        <v>0</v>
      </c>
      <c r="F86" s="57">
        <v>0</v>
      </c>
      <c r="G86" s="57">
        <v>0</v>
      </c>
      <c r="H86" s="57">
        <v>0</v>
      </c>
      <c r="I86" s="53">
        <f t="shared" si="2"/>
        <v>0</v>
      </c>
      <c r="J86" s="57">
        <v>0</v>
      </c>
      <c r="K86" s="57">
        <v>0</v>
      </c>
      <c r="L86" s="57">
        <v>0</v>
      </c>
      <c r="M86" s="53">
        <f t="shared" si="4"/>
        <v>0</v>
      </c>
      <c r="N86" s="53">
        <f t="shared" si="5"/>
        <v>0</v>
      </c>
      <c r="O86" s="57">
        <v>0</v>
      </c>
      <c r="P86" s="57">
        <v>0</v>
      </c>
      <c r="Q86" s="57">
        <v>0</v>
      </c>
      <c r="R86" s="53">
        <f t="shared" si="7"/>
        <v>0</v>
      </c>
      <c r="S86" s="53">
        <f t="shared" si="8"/>
        <v>0</v>
      </c>
      <c r="T86" s="57">
        <v>0</v>
      </c>
      <c r="U86" s="57">
        <v>0</v>
      </c>
      <c r="V86" s="57">
        <v>0</v>
      </c>
      <c r="W86" s="53">
        <f t="shared" si="10"/>
        <v>0</v>
      </c>
    </row>
    <row r="87" spans="1:23" x14ac:dyDescent="0.25">
      <c r="A87" s="42" t="s">
        <v>79</v>
      </c>
      <c r="B87" s="71">
        <f>B88+B89</f>
        <v>889.12026786000001</v>
      </c>
      <c r="C87" s="71">
        <f t="shared" si="15"/>
        <v>531.07273213999997</v>
      </c>
      <c r="D87" s="70">
        <f>D88+D89</f>
        <v>1420.193</v>
      </c>
      <c r="E87" s="53">
        <f t="shared" ref="E87:V87" si="41">E88+E89+E90</f>
        <v>1553.60796648</v>
      </c>
      <c r="F87" s="57">
        <f t="shared" si="41"/>
        <v>214.35203791999999</v>
      </c>
      <c r="G87" s="57">
        <f t="shared" si="41"/>
        <v>214.35203791999999</v>
      </c>
      <c r="H87" s="57">
        <f t="shared" si="41"/>
        <v>214.35203791999999</v>
      </c>
      <c r="I87" s="53">
        <f t="shared" ref="I87:I102" si="42">F87+G87+H87</f>
        <v>643.05611376000002</v>
      </c>
      <c r="J87" s="57">
        <f t="shared" si="41"/>
        <v>214.35203791999999</v>
      </c>
      <c r="K87" s="57">
        <f t="shared" si="41"/>
        <v>29.149039999999999</v>
      </c>
      <c r="L87" s="57">
        <f t="shared" si="41"/>
        <v>29.149039999999999</v>
      </c>
      <c r="M87" s="53">
        <f t="shared" ref="M87:M102" si="43">J87+K87+L87</f>
        <v>272.65011792000001</v>
      </c>
      <c r="N87" s="53">
        <f t="shared" ref="N87:N102" si="44">I87+M87</f>
        <v>915.70623167999997</v>
      </c>
      <c r="O87" s="57">
        <f t="shared" si="41"/>
        <v>29.149039999999999</v>
      </c>
      <c r="P87" s="57">
        <f t="shared" si="41"/>
        <v>29.149039999999999</v>
      </c>
      <c r="Q87" s="57">
        <f t="shared" si="41"/>
        <v>29.149039999999999</v>
      </c>
      <c r="R87" s="53">
        <f t="shared" ref="R87:R102" si="45">O87+P87+Q87</f>
        <v>87.447119999999998</v>
      </c>
      <c r="S87" s="53">
        <f t="shared" ref="S87:S102" si="46">N87+R87</f>
        <v>1003.15335168</v>
      </c>
      <c r="T87" s="57">
        <f t="shared" si="41"/>
        <v>121.75053896</v>
      </c>
      <c r="U87" s="57">
        <f t="shared" si="41"/>
        <v>214.35203791999999</v>
      </c>
      <c r="V87" s="57">
        <f t="shared" si="41"/>
        <v>214.35203791999999</v>
      </c>
      <c r="W87" s="53">
        <f t="shared" ref="W87:W102" si="47">T87+U87+V87</f>
        <v>550.45461479999994</v>
      </c>
    </row>
    <row r="88" spans="1:23" x14ac:dyDescent="0.25">
      <c r="A88" s="43" t="s">
        <v>76</v>
      </c>
      <c r="B88" s="72">
        <v>657.42</v>
      </c>
      <c r="C88" s="72">
        <f t="shared" si="15"/>
        <v>434.55000000000007</v>
      </c>
      <c r="D88" s="70">
        <v>1091.97</v>
      </c>
      <c r="E88" s="53">
        <f>I88+M88+R88+W88</f>
        <v>1203.81948648</v>
      </c>
      <c r="F88" s="57">
        <f>F84*30.2%</f>
        <v>185.20299792</v>
      </c>
      <c r="G88" s="57">
        <f t="shared" ref="G88:H88" si="48">G84*30.2%</f>
        <v>185.20299792</v>
      </c>
      <c r="H88" s="57">
        <f t="shared" si="48"/>
        <v>185.20299792</v>
      </c>
      <c r="I88" s="53">
        <f t="shared" si="42"/>
        <v>555.60899375999998</v>
      </c>
      <c r="J88" s="57">
        <f>J84*30.2%</f>
        <v>185.20299792</v>
      </c>
      <c r="K88" s="57">
        <f t="shared" ref="K88:L88" si="49">K84*30.2%</f>
        <v>0</v>
      </c>
      <c r="L88" s="57">
        <f t="shared" si="49"/>
        <v>0</v>
      </c>
      <c r="M88" s="53">
        <f t="shared" si="43"/>
        <v>185.20299792</v>
      </c>
      <c r="N88" s="53">
        <f t="shared" si="44"/>
        <v>740.81199168000001</v>
      </c>
      <c r="O88" s="57">
        <f>O84*30.2%</f>
        <v>0</v>
      </c>
      <c r="P88" s="57">
        <f t="shared" ref="P88:Q88" si="50">P84*30.2%</f>
        <v>0</v>
      </c>
      <c r="Q88" s="57">
        <f t="shared" si="50"/>
        <v>0</v>
      </c>
      <c r="R88" s="53">
        <f t="shared" si="45"/>
        <v>0</v>
      </c>
      <c r="S88" s="53">
        <f t="shared" si="46"/>
        <v>740.81199168000001</v>
      </c>
      <c r="T88" s="57">
        <f>T84*30.2%</f>
        <v>92.601498960000001</v>
      </c>
      <c r="U88" s="57">
        <f t="shared" ref="U88:V88" si="51">U84*30.2%</f>
        <v>185.20299792</v>
      </c>
      <c r="V88" s="57">
        <f t="shared" si="51"/>
        <v>185.20299792</v>
      </c>
      <c r="W88" s="53">
        <f t="shared" si="47"/>
        <v>463.00749480000002</v>
      </c>
    </row>
    <row r="89" spans="1:23" x14ac:dyDescent="0.25">
      <c r="A89" s="43" t="s">
        <v>77</v>
      </c>
      <c r="B89" s="72">
        <f>B85*0.302</f>
        <v>231.70026786</v>
      </c>
      <c r="C89" s="72">
        <f t="shared" si="15"/>
        <v>96.522732140000016</v>
      </c>
      <c r="D89" s="70">
        <v>328.22300000000001</v>
      </c>
      <c r="E89" s="53">
        <f t="shared" ref="E89:E90" si="52">I89+M89+R89+W89</f>
        <v>349.78847999999999</v>
      </c>
      <c r="F89" s="57">
        <f t="shared" ref="F89:H90" si="53">F85*30.2%</f>
        <v>29.149039999999999</v>
      </c>
      <c r="G89" s="57">
        <f t="shared" si="53"/>
        <v>29.149039999999999</v>
      </c>
      <c r="H89" s="57">
        <f t="shared" si="53"/>
        <v>29.149039999999999</v>
      </c>
      <c r="I89" s="53">
        <f t="shared" si="42"/>
        <v>87.447119999999998</v>
      </c>
      <c r="J89" s="57">
        <f t="shared" ref="J89:L90" si="54">J85*30.2%</f>
        <v>29.149039999999999</v>
      </c>
      <c r="K89" s="57">
        <f t="shared" si="54"/>
        <v>29.149039999999999</v>
      </c>
      <c r="L89" s="57">
        <f t="shared" si="54"/>
        <v>29.149039999999999</v>
      </c>
      <c r="M89" s="53">
        <f t="shared" si="43"/>
        <v>87.447119999999998</v>
      </c>
      <c r="N89" s="53">
        <f t="shared" si="44"/>
        <v>174.89424</v>
      </c>
      <c r="O89" s="57">
        <f t="shared" ref="O89:Q90" si="55">O85*30.2%</f>
        <v>29.149039999999999</v>
      </c>
      <c r="P89" s="57">
        <f t="shared" si="55"/>
        <v>29.149039999999999</v>
      </c>
      <c r="Q89" s="57">
        <f t="shared" si="55"/>
        <v>29.149039999999999</v>
      </c>
      <c r="R89" s="53">
        <f t="shared" si="45"/>
        <v>87.447119999999998</v>
      </c>
      <c r="S89" s="53">
        <f t="shared" si="46"/>
        <v>262.34136000000001</v>
      </c>
      <c r="T89" s="57">
        <f t="shared" ref="T89:V90" si="56">T85*30.2%</f>
        <v>29.149039999999999</v>
      </c>
      <c r="U89" s="57">
        <f t="shared" si="56"/>
        <v>29.149039999999999</v>
      </c>
      <c r="V89" s="57">
        <f t="shared" si="56"/>
        <v>29.149039999999999</v>
      </c>
      <c r="W89" s="53">
        <f t="shared" si="47"/>
        <v>87.447119999999998</v>
      </c>
    </row>
    <row r="90" spans="1:23" x14ac:dyDescent="0.25">
      <c r="A90" s="43" t="s">
        <v>78</v>
      </c>
      <c r="B90" s="72"/>
      <c r="C90" s="72">
        <f>D90-B90</f>
        <v>0</v>
      </c>
      <c r="D90" s="70">
        <v>0</v>
      </c>
      <c r="E90" s="53">
        <f t="shared" si="52"/>
        <v>0</v>
      </c>
      <c r="F90" s="57">
        <f t="shared" si="53"/>
        <v>0</v>
      </c>
      <c r="G90" s="57">
        <f t="shared" si="53"/>
        <v>0</v>
      </c>
      <c r="H90" s="57">
        <f t="shared" si="53"/>
        <v>0</v>
      </c>
      <c r="I90" s="53">
        <f t="shared" si="42"/>
        <v>0</v>
      </c>
      <c r="J90" s="57">
        <f t="shared" si="54"/>
        <v>0</v>
      </c>
      <c r="K90" s="57">
        <f t="shared" si="54"/>
        <v>0</v>
      </c>
      <c r="L90" s="57">
        <f t="shared" si="54"/>
        <v>0</v>
      </c>
      <c r="M90" s="53">
        <f t="shared" si="43"/>
        <v>0</v>
      </c>
      <c r="N90" s="53">
        <f t="shared" si="44"/>
        <v>0</v>
      </c>
      <c r="O90" s="57">
        <f t="shared" si="55"/>
        <v>0</v>
      </c>
      <c r="P90" s="57">
        <f t="shared" si="55"/>
        <v>0</v>
      </c>
      <c r="Q90" s="57">
        <f t="shared" si="55"/>
        <v>0</v>
      </c>
      <c r="R90" s="53">
        <f t="shared" si="45"/>
        <v>0</v>
      </c>
      <c r="S90" s="53">
        <f t="shared" si="46"/>
        <v>0</v>
      </c>
      <c r="T90" s="57">
        <f t="shared" si="56"/>
        <v>0</v>
      </c>
      <c r="U90" s="57">
        <f t="shared" si="56"/>
        <v>0</v>
      </c>
      <c r="V90" s="57">
        <f t="shared" si="56"/>
        <v>0</v>
      </c>
      <c r="W90" s="53">
        <f t="shared" si="47"/>
        <v>0</v>
      </c>
    </row>
    <row r="91" spans="1:23" x14ac:dyDescent="0.25">
      <c r="A91" s="42"/>
      <c r="B91" s="69">
        <v>0</v>
      </c>
      <c r="C91" s="69">
        <v>0</v>
      </c>
      <c r="D91" s="67">
        <v>0</v>
      </c>
      <c r="E91" s="45">
        <v>0</v>
      </c>
      <c r="F91" s="44">
        <v>0</v>
      </c>
      <c r="G91" s="44">
        <v>0</v>
      </c>
      <c r="H91" s="44">
        <v>0</v>
      </c>
      <c r="I91" s="45">
        <v>0</v>
      </c>
      <c r="J91" s="44">
        <v>0</v>
      </c>
      <c r="K91" s="44">
        <v>0</v>
      </c>
      <c r="L91" s="44">
        <v>0</v>
      </c>
      <c r="M91" s="45">
        <v>0</v>
      </c>
      <c r="N91" s="45">
        <v>0</v>
      </c>
      <c r="O91" s="44">
        <v>0</v>
      </c>
      <c r="P91" s="44">
        <v>0</v>
      </c>
      <c r="Q91" s="44">
        <v>0</v>
      </c>
      <c r="R91" s="45">
        <v>0</v>
      </c>
      <c r="S91" s="45">
        <v>0</v>
      </c>
      <c r="T91" s="44">
        <v>0</v>
      </c>
      <c r="U91" s="44">
        <v>0</v>
      </c>
      <c r="V91" s="44">
        <v>0</v>
      </c>
      <c r="W91" s="45">
        <v>0</v>
      </c>
    </row>
    <row r="92" spans="1:23" ht="21" x14ac:dyDescent="0.25">
      <c r="A92" s="36" t="s">
        <v>99</v>
      </c>
      <c r="B92" s="44">
        <v>0</v>
      </c>
      <c r="C92" s="44">
        <v>0</v>
      </c>
      <c r="D92" s="67">
        <v>0</v>
      </c>
      <c r="E92" s="45">
        <v>0</v>
      </c>
      <c r="F92" s="44">
        <v>0</v>
      </c>
      <c r="G92" s="44">
        <v>0</v>
      </c>
      <c r="H92" s="44">
        <v>0</v>
      </c>
      <c r="I92" s="45">
        <v>0</v>
      </c>
      <c r="J92" s="44">
        <v>0</v>
      </c>
      <c r="K92" s="44">
        <v>0</v>
      </c>
      <c r="L92" s="44">
        <v>0</v>
      </c>
      <c r="M92" s="45">
        <v>0</v>
      </c>
      <c r="N92" s="45">
        <v>0</v>
      </c>
      <c r="O92" s="44">
        <v>0</v>
      </c>
      <c r="P92" s="44">
        <v>0</v>
      </c>
      <c r="Q92" s="44">
        <v>0</v>
      </c>
      <c r="R92" s="45">
        <v>0</v>
      </c>
      <c r="S92" s="45">
        <v>0</v>
      </c>
      <c r="T92" s="44">
        <v>0</v>
      </c>
      <c r="U92" s="44">
        <v>0</v>
      </c>
      <c r="V92" s="44">
        <v>0</v>
      </c>
      <c r="W92" s="45">
        <v>0</v>
      </c>
    </row>
    <row r="93" spans="1:23" ht="22.5" customHeight="1" x14ac:dyDescent="0.25">
      <c r="A93" s="32" t="s">
        <v>93</v>
      </c>
      <c r="B93" s="73">
        <f>B94+B95+B96</f>
        <v>6.4</v>
      </c>
      <c r="C93" s="73">
        <f>D93-B93</f>
        <v>9.1999999999999993</v>
      </c>
      <c r="D93" s="67">
        <f>D94+D95+D96</f>
        <v>15.6</v>
      </c>
      <c r="E93" s="45">
        <f t="shared" ref="E93:V93" si="57">E94+E95</f>
        <v>15.600000000000001</v>
      </c>
      <c r="F93" s="45">
        <f t="shared" si="57"/>
        <v>1.3</v>
      </c>
      <c r="G93" s="45">
        <f t="shared" si="57"/>
        <v>1.3</v>
      </c>
      <c r="H93" s="45">
        <f t="shared" si="57"/>
        <v>1.3</v>
      </c>
      <c r="I93" s="45">
        <f t="shared" si="42"/>
        <v>3.9000000000000004</v>
      </c>
      <c r="J93" s="45">
        <f t="shared" si="57"/>
        <v>1.3</v>
      </c>
      <c r="K93" s="45">
        <f t="shared" si="57"/>
        <v>1.3</v>
      </c>
      <c r="L93" s="45">
        <f t="shared" si="57"/>
        <v>1.3</v>
      </c>
      <c r="M93" s="45">
        <f t="shared" si="43"/>
        <v>3.9000000000000004</v>
      </c>
      <c r="N93" s="45">
        <f t="shared" si="44"/>
        <v>7.8000000000000007</v>
      </c>
      <c r="O93" s="45">
        <f t="shared" si="57"/>
        <v>1.3</v>
      </c>
      <c r="P93" s="45">
        <f t="shared" si="57"/>
        <v>1.3</v>
      </c>
      <c r="Q93" s="45">
        <f t="shared" si="57"/>
        <v>1.3</v>
      </c>
      <c r="R93" s="45">
        <f t="shared" si="45"/>
        <v>3.9000000000000004</v>
      </c>
      <c r="S93" s="45">
        <f t="shared" si="46"/>
        <v>11.700000000000001</v>
      </c>
      <c r="T93" s="45">
        <f t="shared" si="57"/>
        <v>1.3</v>
      </c>
      <c r="U93" s="45">
        <f t="shared" si="57"/>
        <v>1.3</v>
      </c>
      <c r="V93" s="45">
        <f t="shared" si="57"/>
        <v>1.3</v>
      </c>
      <c r="W93" s="45">
        <f t="shared" si="47"/>
        <v>3.9000000000000004</v>
      </c>
    </row>
    <row r="94" spans="1:23" x14ac:dyDescent="0.25">
      <c r="A94" s="31" t="s">
        <v>73</v>
      </c>
      <c r="B94" s="44">
        <v>6.4</v>
      </c>
      <c r="C94" s="44">
        <f t="shared" ref="C94:C102" si="58">D94-B94</f>
        <v>9.1999999999999993</v>
      </c>
      <c r="D94" s="67">
        <v>15.6</v>
      </c>
      <c r="E94" s="45">
        <f t="shared" ref="E94:E95" si="59">I94+M94+R94+W94</f>
        <v>15.600000000000001</v>
      </c>
      <c r="F94" s="44">
        <v>1.3</v>
      </c>
      <c r="G94" s="44">
        <v>1.3</v>
      </c>
      <c r="H94" s="44">
        <v>1.3</v>
      </c>
      <c r="I94" s="45">
        <f t="shared" si="42"/>
        <v>3.9000000000000004</v>
      </c>
      <c r="J94" s="44">
        <v>1.3</v>
      </c>
      <c r="K94" s="44">
        <v>1.3</v>
      </c>
      <c r="L94" s="44">
        <v>1.3</v>
      </c>
      <c r="M94" s="45">
        <f t="shared" si="43"/>
        <v>3.9000000000000004</v>
      </c>
      <c r="N94" s="45">
        <f t="shared" si="44"/>
        <v>7.8000000000000007</v>
      </c>
      <c r="O94" s="44">
        <v>1.3</v>
      </c>
      <c r="P94" s="44">
        <v>1.3</v>
      </c>
      <c r="Q94" s="44">
        <v>1.3</v>
      </c>
      <c r="R94" s="45">
        <f t="shared" si="45"/>
        <v>3.9000000000000004</v>
      </c>
      <c r="S94" s="45">
        <f t="shared" si="46"/>
        <v>11.700000000000001</v>
      </c>
      <c r="T94" s="44">
        <v>1.3</v>
      </c>
      <c r="U94" s="44">
        <v>1.3</v>
      </c>
      <c r="V94" s="44">
        <v>1.3</v>
      </c>
      <c r="W94" s="45">
        <f t="shared" si="47"/>
        <v>3.9000000000000004</v>
      </c>
    </row>
    <row r="95" spans="1:23" x14ac:dyDescent="0.25">
      <c r="A95" s="31" t="s">
        <v>74</v>
      </c>
      <c r="B95" s="44">
        <v>0</v>
      </c>
      <c r="C95" s="44">
        <v>0</v>
      </c>
      <c r="D95" s="67">
        <v>0</v>
      </c>
      <c r="E95" s="45">
        <f t="shared" si="59"/>
        <v>0</v>
      </c>
      <c r="F95" s="44">
        <v>0</v>
      </c>
      <c r="G95" s="44">
        <v>0</v>
      </c>
      <c r="H95" s="44">
        <v>0</v>
      </c>
      <c r="I95" s="45">
        <f t="shared" si="42"/>
        <v>0</v>
      </c>
      <c r="J95" s="44">
        <v>0</v>
      </c>
      <c r="K95" s="44">
        <v>0</v>
      </c>
      <c r="L95" s="44">
        <v>0</v>
      </c>
      <c r="M95" s="45">
        <f t="shared" si="43"/>
        <v>0</v>
      </c>
      <c r="N95" s="45">
        <f t="shared" si="44"/>
        <v>0</v>
      </c>
      <c r="O95" s="44">
        <v>0</v>
      </c>
      <c r="P95" s="44">
        <v>0</v>
      </c>
      <c r="Q95" s="44">
        <v>0</v>
      </c>
      <c r="R95" s="45">
        <f t="shared" si="45"/>
        <v>0</v>
      </c>
      <c r="S95" s="45">
        <f t="shared" si="46"/>
        <v>0</v>
      </c>
      <c r="T95" s="44">
        <v>0</v>
      </c>
      <c r="U95" s="44">
        <v>0</v>
      </c>
      <c r="V95" s="44">
        <v>0</v>
      </c>
      <c r="W95" s="45">
        <f t="shared" si="47"/>
        <v>0</v>
      </c>
    </row>
    <row r="96" spans="1:23" ht="30.75" thickBot="1" x14ac:dyDescent="0.3">
      <c r="A96" s="30" t="s">
        <v>126</v>
      </c>
      <c r="B96" s="44">
        <v>0</v>
      </c>
      <c r="C96" s="44">
        <v>0</v>
      </c>
      <c r="D96" s="67">
        <v>0</v>
      </c>
      <c r="E96" s="45">
        <v>0</v>
      </c>
      <c r="F96" s="44">
        <v>0</v>
      </c>
      <c r="G96" s="44">
        <v>0</v>
      </c>
      <c r="H96" s="44">
        <v>0</v>
      </c>
      <c r="I96" s="45">
        <f t="shared" si="42"/>
        <v>0</v>
      </c>
      <c r="J96" s="44">
        <v>0</v>
      </c>
      <c r="K96" s="44">
        <v>0</v>
      </c>
      <c r="L96" s="44">
        <v>0</v>
      </c>
      <c r="M96" s="45">
        <f t="shared" si="43"/>
        <v>0</v>
      </c>
      <c r="N96" s="45">
        <f t="shared" si="44"/>
        <v>0</v>
      </c>
      <c r="O96" s="44">
        <v>0</v>
      </c>
      <c r="P96" s="44">
        <v>0</v>
      </c>
      <c r="Q96" s="44">
        <v>0</v>
      </c>
      <c r="R96" s="45">
        <f t="shared" si="45"/>
        <v>0</v>
      </c>
      <c r="S96" s="45">
        <f t="shared" si="46"/>
        <v>0</v>
      </c>
      <c r="T96" s="44">
        <v>0</v>
      </c>
      <c r="U96" s="44">
        <v>0</v>
      </c>
      <c r="V96" s="44">
        <v>0</v>
      </c>
      <c r="W96" s="45">
        <f t="shared" si="47"/>
        <v>0</v>
      </c>
    </row>
    <row r="97" spans="1:23" ht="30.75" thickBot="1" x14ac:dyDescent="0.3">
      <c r="A97" s="33" t="s">
        <v>127</v>
      </c>
      <c r="B97" s="45">
        <v>0</v>
      </c>
      <c r="C97" s="45">
        <v>0</v>
      </c>
      <c r="D97" s="67">
        <v>0</v>
      </c>
      <c r="E97" s="45">
        <v>0</v>
      </c>
      <c r="F97" s="44">
        <v>0</v>
      </c>
      <c r="G97" s="44">
        <v>0</v>
      </c>
      <c r="H97" s="44">
        <v>0</v>
      </c>
      <c r="I97" s="45">
        <f t="shared" si="42"/>
        <v>0</v>
      </c>
      <c r="J97" s="44">
        <v>0</v>
      </c>
      <c r="K97" s="44">
        <v>0</v>
      </c>
      <c r="L97" s="44">
        <v>0</v>
      </c>
      <c r="M97" s="45">
        <f t="shared" si="43"/>
        <v>0</v>
      </c>
      <c r="N97" s="45">
        <f t="shared" si="44"/>
        <v>0</v>
      </c>
      <c r="O97" s="44">
        <v>0</v>
      </c>
      <c r="P97" s="44">
        <v>0</v>
      </c>
      <c r="Q97" s="44">
        <v>0</v>
      </c>
      <c r="R97" s="45">
        <f t="shared" si="45"/>
        <v>0</v>
      </c>
      <c r="S97" s="45">
        <f t="shared" si="46"/>
        <v>0</v>
      </c>
      <c r="T97" s="44">
        <v>0</v>
      </c>
      <c r="U97" s="44">
        <v>0</v>
      </c>
      <c r="V97" s="44">
        <v>0</v>
      </c>
      <c r="W97" s="45">
        <f t="shared" si="47"/>
        <v>0</v>
      </c>
    </row>
    <row r="98" spans="1:23" ht="15.75" thickBot="1" x14ac:dyDescent="0.3">
      <c r="A98" s="34" t="s">
        <v>128</v>
      </c>
      <c r="B98" s="45">
        <f>B10-B23</f>
        <v>-1182.4772178599997</v>
      </c>
      <c r="C98" s="45">
        <f>D98-B98</f>
        <v>1437.7962178599955</v>
      </c>
      <c r="D98" s="45">
        <f>D23-D10</f>
        <v>255.31899999999587</v>
      </c>
      <c r="E98" s="45">
        <f t="shared" ref="E98:W98" si="60">E10-E23</f>
        <v>-6003.2552064799929</v>
      </c>
      <c r="F98" s="45">
        <f>F10-F23</f>
        <v>516.46600208000018</v>
      </c>
      <c r="G98" s="45">
        <f t="shared" si="60"/>
        <v>-961.67399792000015</v>
      </c>
      <c r="H98" s="45">
        <f t="shared" si="60"/>
        <v>-1001.1449979199999</v>
      </c>
      <c r="I98" s="45">
        <f t="shared" si="60"/>
        <v>-1446.3529937599988</v>
      </c>
      <c r="J98" s="45">
        <f t="shared" si="60"/>
        <v>-472.42699791999985</v>
      </c>
      <c r="K98" s="45">
        <f t="shared" si="60"/>
        <v>-161.28904</v>
      </c>
      <c r="L98" s="45">
        <f t="shared" si="60"/>
        <v>-161.28904</v>
      </c>
      <c r="M98" s="45">
        <f t="shared" si="60"/>
        <v>-795.00507791999962</v>
      </c>
      <c r="N98" s="45">
        <f t="shared" si="60"/>
        <v>-2241.3580716799979</v>
      </c>
      <c r="O98" s="45">
        <f t="shared" si="60"/>
        <v>-161.08904000000001</v>
      </c>
      <c r="P98" s="45">
        <f t="shared" si="60"/>
        <v>-161.28904</v>
      </c>
      <c r="Q98" s="45">
        <f t="shared" si="60"/>
        <v>-161.28904</v>
      </c>
      <c r="R98" s="45">
        <f t="shared" si="60"/>
        <v>-483.66711999999995</v>
      </c>
      <c r="S98" s="45">
        <f t="shared" si="60"/>
        <v>-2725.0251916799998</v>
      </c>
      <c r="T98" s="45">
        <f t="shared" si="60"/>
        <v>-597.53601895999998</v>
      </c>
      <c r="U98" s="45">
        <f t="shared" si="60"/>
        <v>-1891.48799792</v>
      </c>
      <c r="V98" s="45">
        <f t="shared" si="60"/>
        <v>-789.20599791999985</v>
      </c>
      <c r="W98" s="45">
        <f t="shared" si="60"/>
        <v>-3278.2300147999995</v>
      </c>
    </row>
    <row r="99" spans="1:23" ht="60.75" thickBot="1" x14ac:dyDescent="0.3">
      <c r="A99" s="34" t="s">
        <v>129</v>
      </c>
      <c r="B99" s="45">
        <v>0</v>
      </c>
      <c r="C99" s="45">
        <f>D99-B99</f>
        <v>0</v>
      </c>
      <c r="D99" s="67">
        <v>0</v>
      </c>
      <c r="E99" s="45">
        <v>0</v>
      </c>
      <c r="F99" s="44">
        <v>0</v>
      </c>
      <c r="G99" s="44">
        <v>0</v>
      </c>
      <c r="H99" s="44">
        <v>0</v>
      </c>
      <c r="I99" s="45">
        <f t="shared" si="42"/>
        <v>0</v>
      </c>
      <c r="J99" s="44">
        <v>0</v>
      </c>
      <c r="K99" s="44">
        <v>0</v>
      </c>
      <c r="L99" s="44">
        <v>0</v>
      </c>
      <c r="M99" s="45">
        <f t="shared" si="43"/>
        <v>0</v>
      </c>
      <c r="N99" s="45">
        <f t="shared" si="44"/>
        <v>0</v>
      </c>
      <c r="O99" s="44">
        <v>0</v>
      </c>
      <c r="P99" s="44">
        <v>0</v>
      </c>
      <c r="Q99" s="44">
        <v>0</v>
      </c>
      <c r="R99" s="45">
        <f t="shared" si="45"/>
        <v>0</v>
      </c>
      <c r="S99" s="45">
        <f t="shared" si="46"/>
        <v>0</v>
      </c>
      <c r="T99" s="44">
        <v>0</v>
      </c>
      <c r="U99" s="44">
        <v>0</v>
      </c>
      <c r="V99" s="44">
        <v>0</v>
      </c>
      <c r="W99" s="45">
        <f t="shared" si="47"/>
        <v>0</v>
      </c>
    </row>
    <row r="100" spans="1:23" ht="30.75" thickBot="1" x14ac:dyDescent="0.3">
      <c r="A100" s="34" t="s">
        <v>130</v>
      </c>
      <c r="B100" s="45">
        <v>19</v>
      </c>
      <c r="C100" s="45">
        <v>19</v>
      </c>
      <c r="D100" s="67">
        <v>19</v>
      </c>
      <c r="E100" s="45">
        <v>19</v>
      </c>
      <c r="F100" s="44">
        <v>31</v>
      </c>
      <c r="G100" s="44">
        <v>31</v>
      </c>
      <c r="H100" s="44">
        <v>31</v>
      </c>
      <c r="I100" s="44">
        <v>32</v>
      </c>
      <c r="J100" s="44">
        <v>31</v>
      </c>
      <c r="K100" s="44">
        <v>3</v>
      </c>
      <c r="L100" s="44">
        <v>3</v>
      </c>
      <c r="M100" s="44">
        <f>(J100+K100+L100)/3</f>
        <v>12.333333333333334</v>
      </c>
      <c r="N100" s="44">
        <f>(M100+I100)/2</f>
        <v>22.166666666666668</v>
      </c>
      <c r="O100" s="44">
        <v>3</v>
      </c>
      <c r="P100" s="44">
        <v>3</v>
      </c>
      <c r="Q100" s="44">
        <v>3</v>
      </c>
      <c r="R100" s="44">
        <v>3</v>
      </c>
      <c r="S100" s="44">
        <f>N100+R100</f>
        <v>25.166666666666668</v>
      </c>
      <c r="T100" s="44">
        <v>17</v>
      </c>
      <c r="U100" s="44">
        <v>31</v>
      </c>
      <c r="V100" s="44">
        <v>31</v>
      </c>
      <c r="W100" s="44">
        <f>(T100+U100+V100)/3</f>
        <v>26.333333333333332</v>
      </c>
    </row>
    <row r="101" spans="1:23" ht="30.75" thickBot="1" x14ac:dyDescent="0.3">
      <c r="A101" s="33" t="s">
        <v>131</v>
      </c>
      <c r="B101" s="45">
        <f>B83/B100/9*1000</f>
        <v>17336.320818713451</v>
      </c>
      <c r="C101" s="45">
        <f>C83/C100/3*1000</f>
        <v>30493.248070175436</v>
      </c>
      <c r="D101" s="67">
        <f>D83/D100/12*1000</f>
        <v>20625.552631578947</v>
      </c>
      <c r="E101" s="45">
        <f>E83/12/E100*1000</f>
        <v>22563.145789473685</v>
      </c>
      <c r="F101" s="44">
        <f>F83/F100*1000</f>
        <v>22895.966451612901</v>
      </c>
      <c r="G101" s="44">
        <f t="shared" ref="G101:H101" si="61">G83/G100*1000</f>
        <v>22895.966451612901</v>
      </c>
      <c r="H101" s="44">
        <f t="shared" si="61"/>
        <v>22895.966451612901</v>
      </c>
      <c r="I101" s="45">
        <f>I83/3/J100*1000</f>
        <v>22895.966451612905</v>
      </c>
      <c r="J101" s="44">
        <f>J83/J100*1000</f>
        <v>22895.966451612901</v>
      </c>
      <c r="K101" s="44">
        <f t="shared" ref="K101:L101" si="62">K83/K100*1000</f>
        <v>32173.333333333332</v>
      </c>
      <c r="L101" s="44">
        <f t="shared" si="62"/>
        <v>32173.333333333332</v>
      </c>
      <c r="M101" s="45">
        <f>M83/3/N100*1000</f>
        <v>13576.164812030074</v>
      </c>
      <c r="N101" s="45">
        <f>N83/6/N100*1000</f>
        <v>22798.043909774435</v>
      </c>
      <c r="O101" s="44">
        <f>O83/O100*1000</f>
        <v>32173.333333333332</v>
      </c>
      <c r="P101" s="44">
        <f t="shared" ref="P101:Q101" si="63">P83/P100*1000</f>
        <v>32173.333333333332</v>
      </c>
      <c r="Q101" s="44">
        <f t="shared" si="63"/>
        <v>32173.333333333332</v>
      </c>
      <c r="R101" s="45">
        <f>R83/3/S100*1000</f>
        <v>3835.2317880794699</v>
      </c>
      <c r="S101" s="45">
        <f>S83/9/S100*1000</f>
        <v>14665.34145695364</v>
      </c>
      <c r="T101" s="44">
        <f>T83/T100*1000</f>
        <v>23714.55764705882</v>
      </c>
      <c r="U101" s="44">
        <f t="shared" ref="U101:V101" si="64">U83/U100*1000</f>
        <v>22895.966451612901</v>
      </c>
      <c r="V101" s="44">
        <f t="shared" si="64"/>
        <v>22895.966451612901</v>
      </c>
      <c r="W101" s="45">
        <f>W83/3/W100*1000</f>
        <v>23072.118987341772</v>
      </c>
    </row>
    <row r="102" spans="1:23" ht="30.75" thickBot="1" x14ac:dyDescent="0.3">
      <c r="A102" s="34" t="s">
        <v>132</v>
      </c>
      <c r="B102" s="45">
        <v>0</v>
      </c>
      <c r="C102" s="45">
        <f t="shared" si="58"/>
        <v>0</v>
      </c>
      <c r="D102" s="67">
        <v>0</v>
      </c>
      <c r="E102" s="45">
        <v>0</v>
      </c>
      <c r="F102" s="44">
        <v>0</v>
      </c>
      <c r="G102" s="44">
        <v>0</v>
      </c>
      <c r="H102" s="44">
        <v>0</v>
      </c>
      <c r="I102" s="45">
        <f t="shared" si="42"/>
        <v>0</v>
      </c>
      <c r="J102" s="44">
        <v>0</v>
      </c>
      <c r="K102" s="44">
        <v>0</v>
      </c>
      <c r="L102" s="44">
        <v>0</v>
      </c>
      <c r="M102" s="45">
        <f t="shared" si="43"/>
        <v>0</v>
      </c>
      <c r="N102" s="45">
        <f t="shared" si="44"/>
        <v>0</v>
      </c>
      <c r="O102" s="44">
        <v>0</v>
      </c>
      <c r="P102" s="44">
        <v>0</v>
      </c>
      <c r="Q102" s="44">
        <v>0</v>
      </c>
      <c r="R102" s="45">
        <f t="shared" si="45"/>
        <v>0</v>
      </c>
      <c r="S102" s="45">
        <f t="shared" si="46"/>
        <v>0</v>
      </c>
      <c r="T102" s="44">
        <v>0</v>
      </c>
      <c r="U102" s="44">
        <v>0</v>
      </c>
      <c r="V102" s="44">
        <v>0</v>
      </c>
      <c r="W102" s="45">
        <f t="shared" si="47"/>
        <v>0</v>
      </c>
    </row>
    <row r="103" spans="1:23" x14ac:dyDescent="0.25">
      <c r="A103" s="31"/>
      <c r="B103" s="44"/>
      <c r="C103" s="44"/>
      <c r="D103" s="7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</row>
    <row r="106" spans="1:23" x14ac:dyDescent="0.25">
      <c r="A106" t="s">
        <v>110</v>
      </c>
      <c r="B106" t="s">
        <v>125</v>
      </c>
    </row>
    <row r="107" spans="1:23" ht="13.5" customHeight="1" x14ac:dyDescent="0.25"/>
    <row r="108" spans="1:23" hidden="1" x14ac:dyDescent="0.25"/>
    <row r="109" spans="1:23" x14ac:dyDescent="0.25">
      <c r="A109" t="s">
        <v>111</v>
      </c>
      <c r="B109" t="s">
        <v>124</v>
      </c>
    </row>
  </sheetData>
  <mergeCells count="10">
    <mergeCell ref="J1:L1"/>
    <mergeCell ref="E2:U2"/>
    <mergeCell ref="E3:T3"/>
    <mergeCell ref="A6:A8"/>
    <mergeCell ref="B6:B8"/>
    <mergeCell ref="C6:C8"/>
    <mergeCell ref="D6:D8"/>
    <mergeCell ref="E6:W6"/>
    <mergeCell ref="E7:E8"/>
    <mergeCell ref="F7:W7"/>
  </mergeCells>
  <pageMargins left="0.11811023622047245" right="0.11811023622047245" top="0.74803149606299213" bottom="0.55118110236220474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0"/>
  <sheetViews>
    <sheetView tabSelected="1" workbookViewId="0">
      <selection activeCell="I3" sqref="I3:W3"/>
    </sheetView>
  </sheetViews>
  <sheetFormatPr defaultRowHeight="15" x14ac:dyDescent="0.25"/>
  <cols>
    <col min="1" max="1" width="56.7109375" customWidth="1"/>
    <col min="2" max="2" width="15.85546875" customWidth="1"/>
    <col min="3" max="3" width="14.28515625" customWidth="1"/>
    <col min="4" max="4" width="16.28515625" customWidth="1"/>
    <col min="5" max="5" width="16.140625" customWidth="1"/>
    <col min="6" max="6" width="0.140625" customWidth="1"/>
    <col min="7" max="7" width="18.7109375" hidden="1" customWidth="1"/>
    <col min="8" max="8" width="14.140625" hidden="1" customWidth="1"/>
    <col min="9" max="9" width="14.28515625" customWidth="1"/>
    <col min="10" max="10" width="0.28515625" hidden="1" customWidth="1"/>
    <col min="11" max="12" width="9.5703125" hidden="1" customWidth="1"/>
    <col min="13" max="13" width="14.85546875" customWidth="1"/>
    <col min="14" max="14" width="0.140625" hidden="1" customWidth="1"/>
    <col min="15" max="15" width="11.7109375" hidden="1" customWidth="1"/>
    <col min="16" max="16" width="9.5703125" hidden="1" customWidth="1"/>
    <col min="17" max="17" width="0.140625" hidden="1" customWidth="1"/>
    <col min="18" max="18" width="14.5703125" customWidth="1"/>
    <col min="19" max="19" width="0.140625" hidden="1" customWidth="1"/>
    <col min="20" max="20" width="11.7109375" hidden="1" customWidth="1"/>
    <col min="21" max="22" width="9.5703125" hidden="1" customWidth="1"/>
    <col min="23" max="23" width="16.5703125" customWidth="1"/>
  </cols>
  <sheetData>
    <row r="1" spans="1:24" ht="18.75" x14ac:dyDescent="0.3">
      <c r="A1" s="89"/>
      <c r="B1" s="89"/>
      <c r="C1" s="89"/>
      <c r="D1" s="89"/>
      <c r="E1" s="89"/>
      <c r="F1" s="89"/>
      <c r="G1" s="89"/>
      <c r="H1" s="89"/>
      <c r="I1" s="123" t="s">
        <v>144</v>
      </c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4" ht="18.75" x14ac:dyDescent="0.3">
      <c r="A2" s="89"/>
      <c r="B2" s="89"/>
      <c r="C2" s="89"/>
      <c r="D2" s="89"/>
      <c r="E2" s="89"/>
      <c r="F2" s="89"/>
      <c r="G2" s="89"/>
      <c r="H2" s="89"/>
      <c r="I2" s="103" t="s">
        <v>145</v>
      </c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1:24" ht="18.75" x14ac:dyDescent="0.3">
      <c r="A3" s="89"/>
      <c r="B3" s="89"/>
      <c r="C3" s="89"/>
      <c r="D3" s="89"/>
      <c r="E3" s="89"/>
      <c r="F3" s="89"/>
      <c r="G3" s="89"/>
      <c r="H3" s="89"/>
      <c r="I3" s="123" t="s">
        <v>146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4" ht="18.75" x14ac:dyDescent="0.3">
      <c r="A4" s="124" t="s">
        <v>135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4" ht="18.75" x14ac:dyDescent="0.3">
      <c r="A5" s="124" t="s">
        <v>136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4" ht="18.75" x14ac:dyDescent="0.3">
      <c r="A6" s="89"/>
      <c r="B6" s="89"/>
      <c r="C6" s="89"/>
      <c r="D6" s="89"/>
      <c r="E6" s="90"/>
      <c r="F6" s="89"/>
      <c r="G6" s="89"/>
      <c r="H6" s="89"/>
      <c r="I6" s="90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 t="s">
        <v>137</v>
      </c>
    </row>
    <row r="7" spans="1:24" ht="18.75" x14ac:dyDescent="0.25">
      <c r="A7" s="126" t="s">
        <v>22</v>
      </c>
      <c r="B7" s="126" t="s">
        <v>9</v>
      </c>
      <c r="C7" s="126" t="s">
        <v>119</v>
      </c>
      <c r="D7" s="126" t="s">
        <v>123</v>
      </c>
      <c r="E7" s="127" t="s">
        <v>118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</row>
    <row r="8" spans="1:24" ht="18.75" x14ac:dyDescent="0.25">
      <c r="A8" s="126"/>
      <c r="B8" s="126"/>
      <c r="C8" s="126"/>
      <c r="D8" s="126"/>
      <c r="E8" s="127" t="s">
        <v>21</v>
      </c>
      <c r="F8" s="126" t="s">
        <v>20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</row>
    <row r="9" spans="1:24" ht="41.25" customHeight="1" x14ac:dyDescent="0.25">
      <c r="A9" s="126"/>
      <c r="B9" s="126"/>
      <c r="C9" s="126"/>
      <c r="D9" s="126"/>
      <c r="E9" s="127"/>
      <c r="F9" s="91" t="s">
        <v>2</v>
      </c>
      <c r="G9" s="91" t="s">
        <v>3</v>
      </c>
      <c r="H9" s="91" t="s">
        <v>4</v>
      </c>
      <c r="I9" s="92" t="s">
        <v>5</v>
      </c>
      <c r="J9" s="91" t="s">
        <v>11</v>
      </c>
      <c r="K9" s="91" t="s">
        <v>12</v>
      </c>
      <c r="L9" s="91" t="s">
        <v>13</v>
      </c>
      <c r="M9" s="92" t="s">
        <v>6</v>
      </c>
      <c r="N9" s="92" t="s">
        <v>7</v>
      </c>
      <c r="O9" s="91" t="s">
        <v>14</v>
      </c>
      <c r="P9" s="91" t="s">
        <v>15</v>
      </c>
      <c r="Q9" s="91" t="s">
        <v>16</v>
      </c>
      <c r="R9" s="92" t="s">
        <v>8</v>
      </c>
      <c r="S9" s="92" t="s">
        <v>9</v>
      </c>
      <c r="T9" s="91" t="s">
        <v>17</v>
      </c>
      <c r="U9" s="91" t="s">
        <v>18</v>
      </c>
      <c r="V9" s="91" t="s">
        <v>19</v>
      </c>
      <c r="W9" s="92" t="s">
        <v>10</v>
      </c>
    </row>
    <row r="10" spans="1:24" ht="9.75" customHeight="1" x14ac:dyDescent="0.2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</row>
    <row r="11" spans="1:24" ht="18.75" x14ac:dyDescent="0.25">
      <c r="A11" s="94" t="s">
        <v>31</v>
      </c>
      <c r="B11" s="95">
        <f>B12+B20+B21+B22+B23+B24+B25</f>
        <v>33062.846999999994</v>
      </c>
      <c r="C11" s="95">
        <f t="shared" ref="C11" si="0">D11-B11</f>
        <v>20086.255000000005</v>
      </c>
      <c r="D11" s="95">
        <f t="shared" ref="D11" si="1">D12+D20+D21+D22+D23+D24+D25</f>
        <v>53149.101999999999</v>
      </c>
      <c r="E11" s="95">
        <f>S11+W11</f>
        <v>53803.564969999999</v>
      </c>
      <c r="F11" s="95">
        <f>F12+F20+F21+F22+F23+F24+F25+F106</f>
        <v>5696.12</v>
      </c>
      <c r="G11" s="95">
        <f t="shared" ref="G11:H11" si="2">G12+G20+G21+G22+G23+G24+G25+G106</f>
        <v>5436.4610000000002</v>
      </c>
      <c r="H11" s="95">
        <f t="shared" si="2"/>
        <v>4829.9490000000014</v>
      </c>
      <c r="I11" s="95">
        <f>I12+I20+I21+I22+I23+I24+I25+I106</f>
        <v>15962.530000000002</v>
      </c>
      <c r="J11" s="95">
        <f t="shared" ref="J11:L11" si="3">J12+J20+J21+J22+J23+J24+J25+J106</f>
        <v>4962.9253300000009</v>
      </c>
      <c r="K11" s="95">
        <f t="shared" si="3"/>
        <v>3500.8543299999997</v>
      </c>
      <c r="L11" s="95">
        <f t="shared" si="3"/>
        <v>3382.3063299999999</v>
      </c>
      <c r="M11" s="95">
        <f>J11+K11+L11</f>
        <v>11846.08599</v>
      </c>
      <c r="N11" s="95">
        <f>I11+M11</f>
        <v>27808.615990000002</v>
      </c>
      <c r="O11" s="95">
        <f t="shared" ref="O11:Q11" si="4">O12+O20+O21+O22+O23+O24+O25+O106</f>
        <v>3374.0783299999998</v>
      </c>
      <c r="P11" s="95">
        <f t="shared" si="4"/>
        <v>3521.4713299999999</v>
      </c>
      <c r="Q11" s="95">
        <f t="shared" si="4"/>
        <v>3324.0863299999996</v>
      </c>
      <c r="R11" s="95">
        <f>O11+P11+Q11</f>
        <v>10219.635989999999</v>
      </c>
      <c r="S11" s="95">
        <f>R11+N11</f>
        <v>38028.251980000001</v>
      </c>
      <c r="T11" s="95">
        <f t="shared" ref="T11:V11" si="5">T12+T20+T21+T22+T23+T24+T25+T106</f>
        <v>4196.6413300000004</v>
      </c>
      <c r="U11" s="95">
        <f t="shared" si="5"/>
        <v>5158.3943300000001</v>
      </c>
      <c r="V11" s="95">
        <f t="shared" si="5"/>
        <v>6420.2773299999999</v>
      </c>
      <c r="W11" s="95">
        <f>V11+U11+T11</f>
        <v>15775.31299</v>
      </c>
      <c r="X11" s="76"/>
    </row>
    <row r="12" spans="1:24" ht="55.5" customHeight="1" x14ac:dyDescent="0.25">
      <c r="A12" s="94" t="s">
        <v>139</v>
      </c>
      <c r="B12" s="95">
        <f>B13+B14+B15+B16+B17</f>
        <v>26821.254999999997</v>
      </c>
      <c r="C12" s="95">
        <f>D12-B12</f>
        <v>16727.847000000002</v>
      </c>
      <c r="D12" s="95">
        <f>D13+D14+D15+D16+D17</f>
        <v>43549.101999999999</v>
      </c>
      <c r="E12" s="95">
        <f>E13+E14+E15+E16+E17</f>
        <v>39996.981</v>
      </c>
      <c r="F12" s="95">
        <f>F13+F14+F15+F16+F17</f>
        <v>4862.3029999999999</v>
      </c>
      <c r="G12" s="95">
        <f>G13+G14+G15+G16+G17</f>
        <v>4602.6440000000002</v>
      </c>
      <c r="H12" s="95">
        <f t="shared" ref="H12" si="6">H13+H14+H15+H16+H17</f>
        <v>3996.1320000000005</v>
      </c>
      <c r="I12" s="95">
        <f>I13+I14+I15+I16+I17</f>
        <v>13461.079000000002</v>
      </c>
      <c r="J12" s="95">
        <f t="shared" ref="J12:L12" si="7">J13+J14+J15+J16+J17</f>
        <v>3714.7950000000001</v>
      </c>
      <c r="K12" s="95">
        <f t="shared" si="7"/>
        <v>2243.7289999999998</v>
      </c>
      <c r="L12" s="95">
        <f t="shared" si="7"/>
        <v>2125.181</v>
      </c>
      <c r="M12" s="95">
        <f t="shared" ref="M12" si="8">M13+M14+M15+M16+M17</f>
        <v>8083.7049999999999</v>
      </c>
      <c r="N12" s="95">
        <f t="shared" ref="N12" si="9">N13+N14+N15+N16+N17</f>
        <v>21544.784000000003</v>
      </c>
      <c r="O12" s="95">
        <f t="shared" ref="O12:Q12" si="10">O13+O14+O15+O16+O17</f>
        <v>2116.953</v>
      </c>
      <c r="P12" s="95">
        <f t="shared" si="10"/>
        <v>2264.346</v>
      </c>
      <c r="Q12" s="95">
        <f t="shared" si="10"/>
        <v>2066.9609999999998</v>
      </c>
      <c r="R12" s="95">
        <f t="shared" ref="R12" si="11">R13+R14+R15+R16+R17</f>
        <v>6448.26</v>
      </c>
      <c r="S12" s="95">
        <f t="shared" ref="S12" si="12">S13+S14+S15+S16+S17</f>
        <v>27993.044000000005</v>
      </c>
      <c r="T12" s="95">
        <f t="shared" ref="T12:W12" si="13">T13+T14+T15+T16+T17</f>
        <v>2939.5160000000001</v>
      </c>
      <c r="U12" s="95">
        <f t="shared" si="13"/>
        <v>3901.2689999999998</v>
      </c>
      <c r="V12" s="95">
        <f t="shared" si="13"/>
        <v>5163.152</v>
      </c>
      <c r="W12" s="95">
        <f t="shared" si="13"/>
        <v>12003.937</v>
      </c>
      <c r="X12" s="76"/>
    </row>
    <row r="13" spans="1:24" ht="37.5" x14ac:dyDescent="0.25">
      <c r="A13" s="96" t="s">
        <v>138</v>
      </c>
      <c r="B13" s="97">
        <f>' ВС'!C14+тепло!B12</f>
        <v>11481.843999999999</v>
      </c>
      <c r="C13" s="97">
        <f>' ВС'!D14+тепло!C12</f>
        <v>5291.92</v>
      </c>
      <c r="D13" s="98">
        <f>' ВС'!E14+тепло!D12</f>
        <v>16773.763999999999</v>
      </c>
      <c r="E13" s="99">
        <f>' ВС'!F14+тепло!E12</f>
        <v>16443.269</v>
      </c>
      <c r="F13" s="98">
        <f>' ВС'!G14+тепло!F12</f>
        <v>1305.0899999999999</v>
      </c>
      <c r="G13" s="98">
        <f>' ВС'!H14+тепло!G12</f>
        <v>1625.2180000000001</v>
      </c>
      <c r="H13" s="98">
        <f>' ВС'!I14+тепло!H12</f>
        <v>1332.482</v>
      </c>
      <c r="I13" s="95">
        <f>' ВС'!J14+тепло!I12</f>
        <v>4262.79</v>
      </c>
      <c r="J13" s="98">
        <f>' ВС'!K14+тепло!J12</f>
        <v>1259.646</v>
      </c>
      <c r="K13" s="98">
        <f>' ВС'!L14+тепло!K12</f>
        <v>1341.249</v>
      </c>
      <c r="L13" s="98">
        <f>' ВС'!M14+тепло!L12</f>
        <v>1259.865</v>
      </c>
      <c r="M13" s="95">
        <f>' ВС'!N14+тепло!M12</f>
        <v>3860.76</v>
      </c>
      <c r="N13" s="95">
        <f>' ВС'!O14+тепло!N12</f>
        <v>8123.55</v>
      </c>
      <c r="O13" s="98">
        <f>' ВС'!P14+тепло!O12</f>
        <v>1311.02</v>
      </c>
      <c r="P13" s="98">
        <f>' ВС'!Q14+тепло!P12</f>
        <v>1379.742</v>
      </c>
      <c r="Q13" s="98">
        <f>' ВС'!R14+тепло!Q12</f>
        <v>1153.155</v>
      </c>
      <c r="R13" s="95">
        <f>' ВС'!S14+тепло!R12</f>
        <v>3843.9169999999995</v>
      </c>
      <c r="S13" s="95">
        <f>' ВС'!T14+тепло!S12</f>
        <v>11967.467000000001</v>
      </c>
      <c r="T13" s="98">
        <f>' ВС'!U14+тепло!T12</f>
        <v>1392.33</v>
      </c>
      <c r="U13" s="98">
        <f>' ВС'!V14+тепло!U12</f>
        <v>1375.242</v>
      </c>
      <c r="V13" s="98">
        <f>' ВС'!W14+тепло!V12</f>
        <v>1708.23</v>
      </c>
      <c r="W13" s="95">
        <f>' ВС'!X14+тепло!W12</f>
        <v>4475.8019999999997</v>
      </c>
      <c r="X13" s="87"/>
    </row>
    <row r="14" spans="1:24" ht="37.5" x14ac:dyDescent="0.25">
      <c r="A14" s="96" t="s">
        <v>25</v>
      </c>
      <c r="B14" s="97">
        <f>' ВС'!C15+тепло!B13</f>
        <v>4623.6229999999996</v>
      </c>
      <c r="C14" s="97">
        <f>' ВС'!D15+тепло!C13</f>
        <v>2180.9990000000007</v>
      </c>
      <c r="D14" s="98">
        <f>' ВС'!E15+тепло!D13</f>
        <v>6804.6220000000003</v>
      </c>
      <c r="E14" s="99">
        <f>' ВС'!F15+тепло!E13</f>
        <v>6405.7260000000006</v>
      </c>
      <c r="F14" s="98">
        <f>' ВС'!G15+тепло!F13</f>
        <v>480.81200000000001</v>
      </c>
      <c r="G14" s="98">
        <f>' ВС'!H15+тепло!G13</f>
        <v>692.59299999999996</v>
      </c>
      <c r="H14" s="98">
        <f>' ВС'!I15+тепло!H13</f>
        <v>550.99400000000003</v>
      </c>
      <c r="I14" s="95">
        <f>' ВС'!J15+тепло!I13</f>
        <v>1724.3989999999999</v>
      </c>
      <c r="J14" s="98">
        <f>' ВС'!K15+тепло!J13</f>
        <v>537.34400000000005</v>
      </c>
      <c r="K14" s="98">
        <f>' ВС'!L15+тепло!K13</f>
        <v>537.93399999999997</v>
      </c>
      <c r="L14" s="98">
        <f>' ВС'!M15+тепло!L13</f>
        <v>509.99</v>
      </c>
      <c r="M14" s="95">
        <f>' ВС'!N15+тепло!M13</f>
        <v>1585.268</v>
      </c>
      <c r="N14" s="95">
        <f>' ВС'!O15+тепло!N13</f>
        <v>3309.6669999999999</v>
      </c>
      <c r="O14" s="98">
        <f>' ВС'!P15+тепло!O13</f>
        <v>445.67</v>
      </c>
      <c r="P14" s="98">
        <f>' ВС'!Q15+тепло!P13</f>
        <v>512.64599999999996</v>
      </c>
      <c r="Q14" s="98">
        <f>' ВС'!R15+тепло!Q13</f>
        <v>502.55399999999997</v>
      </c>
      <c r="R14" s="95">
        <f>' ВС'!S15+тепло!R13</f>
        <v>1460.87</v>
      </c>
      <c r="S14" s="95">
        <f>' ВС'!T15+тепло!S13</f>
        <v>4770.5370000000003</v>
      </c>
      <c r="T14" s="98">
        <f>' ВС'!U15+тепло!T13</f>
        <v>545.06299999999999</v>
      </c>
      <c r="U14" s="98">
        <f>' ВС'!V15+тепло!U13</f>
        <v>545.06299999999999</v>
      </c>
      <c r="V14" s="98">
        <f>' ВС'!W15+тепло!V13</f>
        <v>545.06299999999999</v>
      </c>
      <c r="W14" s="95">
        <f>' ВС'!X15+тепло!W13</f>
        <v>1635.1889999999999</v>
      </c>
      <c r="X14" s="88"/>
    </row>
    <row r="15" spans="1:24" ht="21.75" customHeight="1" x14ac:dyDescent="0.25">
      <c r="A15" s="96" t="s">
        <v>26</v>
      </c>
      <c r="B15" s="97">
        <f>' ВС'!C16+тепло!B14</f>
        <v>993.55499999999995</v>
      </c>
      <c r="C15" s="97">
        <f>' ВС'!D16+тепло!C14</f>
        <v>396.87</v>
      </c>
      <c r="D15" s="98">
        <f>' ВС'!E16+тепло!D14</f>
        <v>1390.425</v>
      </c>
      <c r="E15" s="99">
        <f>' ВС'!F16+тепло!E14</f>
        <v>1345.289</v>
      </c>
      <c r="F15" s="98">
        <f>' ВС'!G16+тепло!F14</f>
        <v>127.941</v>
      </c>
      <c r="G15" s="98">
        <f>' ВС'!H16+тепло!G14</f>
        <v>109.38500000000001</v>
      </c>
      <c r="H15" s="98">
        <f>' ВС'!I16+тепло!H14</f>
        <v>135.16800000000001</v>
      </c>
      <c r="I15" s="95">
        <f>' ВС'!J16+тепло!I14</f>
        <v>372.49400000000003</v>
      </c>
      <c r="J15" s="98">
        <f>' ВС'!K16+тепло!J14</f>
        <v>97.86</v>
      </c>
      <c r="K15" s="98">
        <f>' ВС'!L16+тепло!K14</f>
        <v>106.26</v>
      </c>
      <c r="L15" s="98">
        <f>' ВС'!M16+тепло!L14</f>
        <v>115.04900000000001</v>
      </c>
      <c r="M15" s="95">
        <f>' ВС'!N16+тепло!M14</f>
        <v>319.16899999999998</v>
      </c>
      <c r="N15" s="95">
        <f>' ВС'!O16+тепло!N14</f>
        <v>691.66300000000001</v>
      </c>
      <c r="O15" s="98">
        <f>' ВС'!P16+тепло!O14</f>
        <v>120.223</v>
      </c>
      <c r="P15" s="98">
        <f>' ВС'!Q16+тепло!P14</f>
        <v>102.06100000000001</v>
      </c>
      <c r="Q15" s="98">
        <f>' ВС'!R16+тепло!Q14</f>
        <v>112.919</v>
      </c>
      <c r="R15" s="95">
        <f>' ВС'!S16+тепло!R14</f>
        <v>335.20299999999997</v>
      </c>
      <c r="S15" s="95">
        <f>' ВС'!T16+тепло!S14</f>
        <v>1026.866</v>
      </c>
      <c r="T15" s="98">
        <f>' ВС'!U16+тепло!T14</f>
        <v>114.893</v>
      </c>
      <c r="U15" s="98">
        <f>' ВС'!V16+тепло!U14</f>
        <v>100.877</v>
      </c>
      <c r="V15" s="98">
        <f>' ВС'!W16+тепло!V14</f>
        <v>102.65300000000001</v>
      </c>
      <c r="W15" s="95">
        <f>' ВС'!X16+тепло!W14</f>
        <v>318.423</v>
      </c>
      <c r="X15" s="87"/>
    </row>
    <row r="16" spans="1:24" ht="18.75" x14ac:dyDescent="0.25">
      <c r="A16" s="96" t="s">
        <v>27</v>
      </c>
      <c r="B16" s="97">
        <f>' ВС'!C17+тепло!B15</f>
        <v>1676.28</v>
      </c>
      <c r="C16" s="97">
        <f>' ВС'!D17+тепло!C15</f>
        <v>579.72399999999993</v>
      </c>
      <c r="D16" s="98">
        <f>' ВС'!E17+тепло!D15</f>
        <v>2256.0039999999999</v>
      </c>
      <c r="E16" s="99">
        <f>' ВС'!F17+тепло!E15</f>
        <v>3146.4670000000001</v>
      </c>
      <c r="F16" s="98">
        <f>' ВС'!G17+тепло!F15</f>
        <v>268.86</v>
      </c>
      <c r="G16" s="98">
        <f>' ВС'!H17+тепло!G15</f>
        <v>227.00800000000001</v>
      </c>
      <c r="H16" s="98">
        <f>' ВС'!I17+тепло!H15</f>
        <v>248.80799999999999</v>
      </c>
      <c r="I16" s="95">
        <f>' ВС'!J17+тепло!I15</f>
        <v>744.67600000000004</v>
      </c>
      <c r="J16" s="98">
        <f>' ВС'!K17+тепло!J15</f>
        <v>232.69499999999999</v>
      </c>
      <c r="K16" s="98">
        <f>' ВС'!L17+тепло!K15</f>
        <v>258.286</v>
      </c>
      <c r="L16" s="98">
        <f>' ВС'!M17+тепло!L15</f>
        <v>240.27699999999999</v>
      </c>
      <c r="M16" s="95">
        <f>' ВС'!N17+тепло!M15</f>
        <v>731.25800000000004</v>
      </c>
      <c r="N16" s="95">
        <f>' ВС'!O17+тепло!N15</f>
        <v>1475.9340000000002</v>
      </c>
      <c r="O16" s="98">
        <f>' ВС'!P17+тепло!O15</f>
        <v>240.04</v>
      </c>
      <c r="P16" s="98">
        <f>' ВС'!Q17+тепло!P15</f>
        <v>269.89699999999999</v>
      </c>
      <c r="Q16" s="98">
        <f>' ВС'!R17+тепло!Q15</f>
        <v>298.33300000000003</v>
      </c>
      <c r="R16" s="95">
        <f>' ВС'!S17+тепло!R15</f>
        <v>808.27</v>
      </c>
      <c r="S16" s="95">
        <f>' ВС'!T17+тепло!S15</f>
        <v>2284.2040000000002</v>
      </c>
      <c r="T16" s="98">
        <f>' ВС'!U17+тепло!T15</f>
        <v>279.31</v>
      </c>
      <c r="U16" s="98">
        <f>' ВС'!V17+тепло!U15</f>
        <v>298.20699999999999</v>
      </c>
      <c r="V16" s="98">
        <f>' ВС'!W17+тепло!V15</f>
        <v>284.74599999999998</v>
      </c>
      <c r="W16" s="95">
        <f>' ВС'!X17+тепло!W15</f>
        <v>862.26300000000003</v>
      </c>
    </row>
    <row r="17" spans="1:23" ht="37.5" customHeight="1" x14ac:dyDescent="0.25">
      <c r="A17" s="96" t="s">
        <v>100</v>
      </c>
      <c r="B17" s="97">
        <f>' ВС'!C18+тепло!B16</f>
        <v>8045.9530000000004</v>
      </c>
      <c r="C17" s="97">
        <f>' ВС'!D18+тепло!C16</f>
        <v>8278.3339999999989</v>
      </c>
      <c r="D17" s="98">
        <f>' ВС'!E18+тепло!D16</f>
        <v>16324.287</v>
      </c>
      <c r="E17" s="95">
        <f>' ВС'!F18+тепло!E16</f>
        <v>12656.23</v>
      </c>
      <c r="F17" s="98">
        <f>' ВС'!G18+тепло!F16</f>
        <v>2679.6</v>
      </c>
      <c r="G17" s="98">
        <f>' ВС'!H18+тепло!G16</f>
        <v>1948.44</v>
      </c>
      <c r="H17" s="98">
        <f>' ВС'!I18+тепло!H16</f>
        <v>1728.68</v>
      </c>
      <c r="I17" s="95">
        <f>' ВС'!J18+тепло!I16</f>
        <v>6356.72</v>
      </c>
      <c r="J17" s="98">
        <f>' ВС'!K18+тепло!J16</f>
        <v>1587.25</v>
      </c>
      <c r="K17" s="98">
        <f>' ВС'!L18+тепло!K16</f>
        <v>0</v>
      </c>
      <c r="L17" s="98">
        <f>' ВС'!M18+тепло!L16</f>
        <v>0</v>
      </c>
      <c r="M17" s="95">
        <f>' ВС'!N18+тепло!M16</f>
        <v>1587.25</v>
      </c>
      <c r="N17" s="95">
        <f>' ВС'!O18+тепло!N16</f>
        <v>7943.97</v>
      </c>
      <c r="O17" s="98">
        <f>' ВС'!P18+тепло!O16</f>
        <v>0</v>
      </c>
      <c r="P17" s="98">
        <f>' ВС'!Q18+тепло!P16</f>
        <v>0</v>
      </c>
      <c r="Q17" s="98">
        <f>' ВС'!R18+тепло!Q16</f>
        <v>0</v>
      </c>
      <c r="R17" s="95">
        <f>' ВС'!S18+тепло!R16</f>
        <v>0</v>
      </c>
      <c r="S17" s="95">
        <f>' ВС'!T18+тепло!S16</f>
        <v>7943.97</v>
      </c>
      <c r="T17" s="98">
        <f>' ВС'!U18+тепло!T16</f>
        <v>607.91999999999996</v>
      </c>
      <c r="U17" s="98">
        <f>' ВС'!V18+тепло!U16</f>
        <v>1581.88</v>
      </c>
      <c r="V17" s="98">
        <f>' ВС'!W18+тепло!V16</f>
        <v>2522.46</v>
      </c>
      <c r="W17" s="95">
        <f>' ВС'!X18+тепло!W16</f>
        <v>4712.26</v>
      </c>
    </row>
    <row r="18" spans="1:23" ht="18.75" hidden="1" x14ac:dyDescent="0.25">
      <c r="A18" s="96" t="s">
        <v>108</v>
      </c>
      <c r="B18" s="97">
        <f>' ВС'!C19+тепло!B17</f>
        <v>483.60608000000002</v>
      </c>
      <c r="C18" s="97">
        <f>' ВС'!D19+тепло!C17</f>
        <v>152.91391999999996</v>
      </c>
      <c r="D18" s="98">
        <f>' ВС'!E19+тепло!D17</f>
        <v>636.52</v>
      </c>
      <c r="E18" s="95">
        <f>' ВС'!F19+тепло!E17</f>
        <v>333.84000000000003</v>
      </c>
      <c r="F18" s="98">
        <f>' ВС'!G19+тепло!F17</f>
        <v>64.03</v>
      </c>
      <c r="G18" s="98">
        <f>' ВС'!H19+тепло!G17</f>
        <v>57.94</v>
      </c>
      <c r="H18" s="98">
        <f>' ВС'!I19+тепло!H17</f>
        <v>57.94</v>
      </c>
      <c r="I18" s="95">
        <f>' ВС'!J19+тепло!I17</f>
        <v>179.91</v>
      </c>
      <c r="J18" s="98">
        <f>' ВС'!K19+тепло!J17</f>
        <v>16.46</v>
      </c>
      <c r="K18" s="98">
        <f>' ВС'!L19+тепло!K17</f>
        <v>0</v>
      </c>
      <c r="L18" s="98">
        <f>' ВС'!M19+тепло!L17</f>
        <v>0</v>
      </c>
      <c r="M18" s="95">
        <f>' ВС'!N19+тепло!M17</f>
        <v>16.46</v>
      </c>
      <c r="N18" s="95">
        <f>' ВС'!O19+тепло!N17</f>
        <v>196.37</v>
      </c>
      <c r="O18" s="98">
        <f>' ВС'!P19+тепло!O17</f>
        <v>0</v>
      </c>
      <c r="P18" s="98">
        <f>' ВС'!Q19+тепло!P17</f>
        <v>0</v>
      </c>
      <c r="Q18" s="98">
        <f>' ВС'!R19+тепло!Q17</f>
        <v>0</v>
      </c>
      <c r="R18" s="95">
        <f>' ВС'!S19+тепло!R17</f>
        <v>0</v>
      </c>
      <c r="S18" s="95">
        <f>' ВС'!T19+тепло!S17</f>
        <v>196.37</v>
      </c>
      <c r="T18" s="98">
        <f>' ВС'!U19+тепло!T17</f>
        <v>15.5</v>
      </c>
      <c r="U18" s="98">
        <f>' ВС'!V19+тепло!U17</f>
        <v>57.94</v>
      </c>
      <c r="V18" s="98">
        <f>' ВС'!W19+тепло!V17</f>
        <v>64.03</v>
      </c>
      <c r="W18" s="95">
        <f>' ВС'!X19+тепло!W17</f>
        <v>137.47</v>
      </c>
    </row>
    <row r="19" spans="1:23" ht="36.75" hidden="1" customHeight="1" thickBot="1" x14ac:dyDescent="0.3">
      <c r="A19" s="96" t="s">
        <v>109</v>
      </c>
      <c r="B19" s="97">
        <f>' ВС'!C20+тепло!B18</f>
        <v>144.43383</v>
      </c>
      <c r="C19" s="97">
        <f>' ВС'!D20+тепло!C18</f>
        <v>59.56617</v>
      </c>
      <c r="D19" s="98">
        <f>' ВС'!E20+тепло!D18</f>
        <v>204</v>
      </c>
      <c r="E19" s="95">
        <f>' ВС'!F20+тепло!E18</f>
        <v>115.17999999999999</v>
      </c>
      <c r="F19" s="98">
        <f>' ВС'!G20+тепло!F18</f>
        <v>20.95</v>
      </c>
      <c r="G19" s="98">
        <f>' ВС'!H20+тепло!G18</f>
        <v>18.95</v>
      </c>
      <c r="H19" s="98">
        <f>' ВС'!I20+тепло!H18</f>
        <v>18.95</v>
      </c>
      <c r="I19" s="95">
        <f>' ВС'!J20+тепло!I18</f>
        <v>58.849999999999994</v>
      </c>
      <c r="J19" s="98">
        <f>' ВС'!K20+тепло!J18</f>
        <v>5.39</v>
      </c>
      <c r="K19" s="98">
        <f>' ВС'!L20+тепло!K18</f>
        <v>0</v>
      </c>
      <c r="L19" s="98">
        <f>' ВС'!M20+тепло!L18</f>
        <v>0</v>
      </c>
      <c r="M19" s="95">
        <f>' ВС'!N20+тепло!M18</f>
        <v>5.39</v>
      </c>
      <c r="N19" s="95">
        <f>' ВС'!O20+тепло!N18</f>
        <v>64.239999999999995</v>
      </c>
      <c r="O19" s="98">
        <f>' ВС'!P20+тепло!O18</f>
        <v>0</v>
      </c>
      <c r="P19" s="98">
        <f>' ВС'!Q20+тепло!P18</f>
        <v>0</v>
      </c>
      <c r="Q19" s="98">
        <f>' ВС'!R20+тепло!Q18</f>
        <v>0</v>
      </c>
      <c r="R19" s="95">
        <f>' ВС'!S20+тепло!R18</f>
        <v>0</v>
      </c>
      <c r="S19" s="95">
        <f>' ВС'!T20+тепло!S18</f>
        <v>64.239999999999995</v>
      </c>
      <c r="T19" s="98">
        <f>' ВС'!U20+тепло!T18</f>
        <v>5.74</v>
      </c>
      <c r="U19" s="98">
        <f>' ВС'!V20+тепло!U18</f>
        <v>21.47</v>
      </c>
      <c r="V19" s="98">
        <f>' ВС'!W20+тепло!V18</f>
        <v>23.73</v>
      </c>
      <c r="W19" s="95">
        <f>' ВС'!X20+тепло!W18</f>
        <v>50.94</v>
      </c>
    </row>
    <row r="20" spans="1:23" ht="18.75" x14ac:dyDescent="0.25">
      <c r="A20" s="94" t="s">
        <v>140</v>
      </c>
      <c r="B20" s="95">
        <f>' ВС'!C21+тепло!B19</f>
        <v>0</v>
      </c>
      <c r="C20" s="95">
        <f>' ВС'!D21+тепло!C19</f>
        <v>1240</v>
      </c>
      <c r="D20" s="95">
        <f>' ВС'!E21+тепло!D19</f>
        <v>1240</v>
      </c>
      <c r="E20" s="95">
        <f>' ВС'!F21+тепло!E19</f>
        <v>0</v>
      </c>
      <c r="F20" s="98">
        <f>' ВС'!G21+тепло!F19</f>
        <v>0</v>
      </c>
      <c r="G20" s="98">
        <f>' ВС'!H21+тепло!G19</f>
        <v>0</v>
      </c>
      <c r="H20" s="98">
        <f>' ВС'!I21+тепло!H19</f>
        <v>0</v>
      </c>
      <c r="I20" s="95">
        <f>' ВС'!J21+тепло!I19</f>
        <v>0</v>
      </c>
      <c r="J20" s="98">
        <f>' ВС'!K21+тепло!J19</f>
        <v>0</v>
      </c>
      <c r="K20" s="98">
        <f>' ВС'!L21+тепло!K19</f>
        <v>0</v>
      </c>
      <c r="L20" s="98">
        <f>' ВС'!M21+тепло!L19</f>
        <v>0</v>
      </c>
      <c r="M20" s="95">
        <f>' ВС'!N21+тепло!M19</f>
        <v>0</v>
      </c>
      <c r="N20" s="95">
        <f>' ВС'!O21+тепло!N19</f>
        <v>0</v>
      </c>
      <c r="O20" s="98">
        <f>' ВС'!P21+тепло!O19</f>
        <v>0</v>
      </c>
      <c r="P20" s="98">
        <f>' ВС'!Q21+тепло!P19</f>
        <v>0</v>
      </c>
      <c r="Q20" s="98">
        <f>' ВС'!R21+тепло!Q19</f>
        <v>0</v>
      </c>
      <c r="R20" s="95">
        <f>' ВС'!S21+тепло!R19</f>
        <v>0</v>
      </c>
      <c r="S20" s="95">
        <f>' ВС'!T21+тепло!S19</f>
        <v>0</v>
      </c>
      <c r="T20" s="98">
        <f>' ВС'!U21+тепло!T19</f>
        <v>0</v>
      </c>
      <c r="U20" s="98">
        <f>' ВС'!V21+тепло!U19</f>
        <v>0</v>
      </c>
      <c r="V20" s="98">
        <f>' ВС'!W21+тепло!V19</f>
        <v>0</v>
      </c>
      <c r="W20" s="95">
        <f>' ВС'!X21+тепло!W19</f>
        <v>0</v>
      </c>
    </row>
    <row r="21" spans="1:23" ht="18.75" x14ac:dyDescent="0.25">
      <c r="A21" s="94" t="s">
        <v>141</v>
      </c>
      <c r="B21" s="99">
        <f>' ВС'!C22+тепло!B20</f>
        <v>0</v>
      </c>
      <c r="C21" s="95">
        <f>' ВС'!D22+тепло!C20</f>
        <v>0</v>
      </c>
      <c r="D21" s="95">
        <f>' ВС'!E22+тепло!D20</f>
        <v>0</v>
      </c>
      <c r="E21" s="95">
        <f>' ВС'!F22+тепло!E20</f>
        <v>0</v>
      </c>
      <c r="F21" s="98">
        <f>' ВС'!G22+тепло!F20</f>
        <v>0</v>
      </c>
      <c r="G21" s="98">
        <f>' ВС'!H22+тепло!G20</f>
        <v>0</v>
      </c>
      <c r="H21" s="98">
        <f>' ВС'!I22+тепло!H20</f>
        <v>0</v>
      </c>
      <c r="I21" s="95">
        <f>' ВС'!J22+тепло!I20</f>
        <v>0</v>
      </c>
      <c r="J21" s="98">
        <f>' ВС'!K22+тепло!J20</f>
        <v>0</v>
      </c>
      <c r="K21" s="98">
        <f>' ВС'!L22+тепло!K20</f>
        <v>0</v>
      </c>
      <c r="L21" s="98">
        <f>' ВС'!M22+тепло!L20</f>
        <v>0</v>
      </c>
      <c r="M21" s="95">
        <f>' ВС'!N22+тепло!M20</f>
        <v>0</v>
      </c>
      <c r="N21" s="95">
        <f>' ВС'!O22+тепло!N20</f>
        <v>0</v>
      </c>
      <c r="O21" s="98">
        <f>' ВС'!P22+тепло!O20</f>
        <v>0</v>
      </c>
      <c r="P21" s="98">
        <f>' ВС'!Q22+тепло!P20</f>
        <v>0</v>
      </c>
      <c r="Q21" s="98">
        <f>' ВС'!R22+тепло!Q20</f>
        <v>0</v>
      </c>
      <c r="R21" s="95">
        <f>' ВС'!S22+тепло!R20</f>
        <v>0</v>
      </c>
      <c r="S21" s="95">
        <f>' ВС'!T22+тепло!S20</f>
        <v>0</v>
      </c>
      <c r="T21" s="98">
        <f>' ВС'!U22+тепло!T20</f>
        <v>0</v>
      </c>
      <c r="U21" s="98">
        <f>' ВС'!V22+тепло!U20</f>
        <v>0</v>
      </c>
      <c r="V21" s="98">
        <f>' ВС'!W22+тепло!V20</f>
        <v>0</v>
      </c>
      <c r="W21" s="95">
        <f>' ВС'!X22+тепло!W20</f>
        <v>0</v>
      </c>
    </row>
    <row r="22" spans="1:23" ht="18.75" x14ac:dyDescent="0.25">
      <c r="A22" s="94" t="s">
        <v>142</v>
      </c>
      <c r="B22" s="95">
        <f>' ВС'!C23+тепло!B21</f>
        <v>154.4</v>
      </c>
      <c r="C22" s="95">
        <f>' ВС'!D23+тепло!C21</f>
        <v>85.6</v>
      </c>
      <c r="D22" s="95">
        <f>' ВС'!E23+тепло!D21</f>
        <v>240</v>
      </c>
      <c r="E22" s="95">
        <f>' ВС'!F23+тепло!E21</f>
        <v>205.79999999999998</v>
      </c>
      <c r="F22" s="98">
        <f>' ВС'!G23+тепло!F21</f>
        <v>17.149999999999999</v>
      </c>
      <c r="G22" s="98">
        <f>' ВС'!H23+тепло!G21</f>
        <v>17.149999999999999</v>
      </c>
      <c r="H22" s="98">
        <f>' ВС'!I23+тепло!H21</f>
        <v>17.149999999999999</v>
      </c>
      <c r="I22" s="95">
        <f>' ВС'!J23+тепло!I21</f>
        <v>51.449999999999996</v>
      </c>
      <c r="J22" s="98">
        <f>' ВС'!K23+тепло!J21</f>
        <v>17.149999999999999</v>
      </c>
      <c r="K22" s="98">
        <f>' ВС'!L23+тепло!K21</f>
        <v>17.149999999999999</v>
      </c>
      <c r="L22" s="98">
        <f>' ВС'!M23+тепло!L21</f>
        <v>17.149999999999999</v>
      </c>
      <c r="M22" s="95">
        <f>' ВС'!N23+тепло!M21</f>
        <v>51.449999999999996</v>
      </c>
      <c r="N22" s="95">
        <f>' ВС'!O23+тепло!N21</f>
        <v>102.89999999999999</v>
      </c>
      <c r="O22" s="98">
        <f>' ВС'!P23+тепло!O21</f>
        <v>17.149999999999999</v>
      </c>
      <c r="P22" s="98">
        <f>' ВС'!Q23+тепло!P21</f>
        <v>17.149999999999999</v>
      </c>
      <c r="Q22" s="98">
        <f>' ВС'!R23+тепло!Q21</f>
        <v>17.149999999999999</v>
      </c>
      <c r="R22" s="95">
        <f>' ВС'!S23+тепло!R21</f>
        <v>51.449999999999996</v>
      </c>
      <c r="S22" s="95">
        <f>' ВС'!T23+тепло!S21</f>
        <v>154.35</v>
      </c>
      <c r="T22" s="98">
        <f>' ВС'!U23+тепло!T21</f>
        <v>17.149999999999999</v>
      </c>
      <c r="U22" s="98">
        <f>' ВС'!V23+тепло!U21</f>
        <v>17.149999999999999</v>
      </c>
      <c r="V22" s="98">
        <f>' ВС'!W23+тепло!V21</f>
        <v>17.149999999999999</v>
      </c>
      <c r="W22" s="95">
        <f>' ВС'!X23+тепло!W21</f>
        <v>51.449999999999996</v>
      </c>
    </row>
    <row r="23" spans="1:23" ht="37.5" x14ac:dyDescent="0.25">
      <c r="A23" s="94" t="s">
        <v>143</v>
      </c>
      <c r="B23" s="95">
        <f>' ВС'!C24+тепло!B22</f>
        <v>385.60199999999998</v>
      </c>
      <c r="C23" s="95">
        <f>' ВС'!D24+тепло!C22</f>
        <v>114.39800000000002</v>
      </c>
      <c r="D23" s="95">
        <f>' ВС'!E24+тепло!D22</f>
        <v>500</v>
      </c>
      <c r="E23" s="95">
        <f>' ВС'!F24+тепло!E22</f>
        <v>0</v>
      </c>
      <c r="F23" s="98">
        <f>' ВС'!G24+тепло!F22</f>
        <v>0</v>
      </c>
      <c r="G23" s="98">
        <f>' ВС'!H24+тепло!G22</f>
        <v>0</v>
      </c>
      <c r="H23" s="98">
        <f>' ВС'!I24+тепло!H22</f>
        <v>0</v>
      </c>
      <c r="I23" s="95">
        <f>' ВС'!J24+тепло!I22</f>
        <v>0</v>
      </c>
      <c r="J23" s="98">
        <f>' ВС'!K24+тепло!J22</f>
        <v>0</v>
      </c>
      <c r="K23" s="98">
        <f>' ВС'!L24+тепло!K22</f>
        <v>0</v>
      </c>
      <c r="L23" s="98">
        <f>' ВС'!M24+тепло!L22</f>
        <v>0</v>
      </c>
      <c r="M23" s="95">
        <f>' ВС'!N24+тепло!M22</f>
        <v>0</v>
      </c>
      <c r="N23" s="95">
        <f>' ВС'!O24+тепло!N22</f>
        <v>0</v>
      </c>
      <c r="O23" s="98">
        <f>' ВС'!P24+тепло!O22</f>
        <v>0</v>
      </c>
      <c r="P23" s="98">
        <f>' ВС'!Q24+тепло!P22</f>
        <v>0</v>
      </c>
      <c r="Q23" s="98">
        <f>' ВС'!R24+тепло!Q22</f>
        <v>0</v>
      </c>
      <c r="R23" s="95">
        <f>' ВС'!S24+тепло!R22</f>
        <v>0</v>
      </c>
      <c r="S23" s="95">
        <f>' ВС'!T24+тепло!S22</f>
        <v>0</v>
      </c>
      <c r="T23" s="98">
        <f>' ВС'!U24+тепло!T22</f>
        <v>0</v>
      </c>
      <c r="U23" s="98">
        <f>' ВС'!V24+тепло!U22</f>
        <v>0</v>
      </c>
      <c r="V23" s="98">
        <f>' ВС'!W24+тепло!V22</f>
        <v>0</v>
      </c>
      <c r="W23" s="95">
        <f>' ВС'!X24+тепло!W22</f>
        <v>0</v>
      </c>
    </row>
    <row r="24" spans="1:23" ht="37.5" x14ac:dyDescent="0.25">
      <c r="A24" s="94" t="s">
        <v>112</v>
      </c>
      <c r="B24" s="95">
        <f>' ВС'!C25</f>
        <v>4200</v>
      </c>
      <c r="C24" s="95">
        <f>' ВС'!D25</f>
        <v>0</v>
      </c>
      <c r="D24" s="95">
        <f>' ВС'!E25</f>
        <v>4200</v>
      </c>
      <c r="E24" s="95">
        <f>' ВС'!F25</f>
        <v>4200</v>
      </c>
      <c r="F24" s="98">
        <f>' ВС'!G25</f>
        <v>350</v>
      </c>
      <c r="G24" s="98">
        <f>' ВС'!H25</f>
        <v>350</v>
      </c>
      <c r="H24" s="98">
        <f>' ВС'!I25</f>
        <v>350</v>
      </c>
      <c r="I24" s="95">
        <f>' ВС'!J25</f>
        <v>1050</v>
      </c>
      <c r="J24" s="98">
        <f>' ВС'!K25</f>
        <v>350</v>
      </c>
      <c r="K24" s="98">
        <f>' ВС'!L25</f>
        <v>350</v>
      </c>
      <c r="L24" s="98">
        <f>' ВС'!M25</f>
        <v>350</v>
      </c>
      <c r="M24" s="95">
        <f>' ВС'!N25</f>
        <v>1050</v>
      </c>
      <c r="N24" s="95">
        <f>' ВС'!O25</f>
        <v>2100</v>
      </c>
      <c r="O24" s="98">
        <f>' ВС'!P25</f>
        <v>350</v>
      </c>
      <c r="P24" s="98">
        <f>' ВС'!Q25</f>
        <v>350</v>
      </c>
      <c r="Q24" s="98">
        <f>' ВС'!R25</f>
        <v>350</v>
      </c>
      <c r="R24" s="95">
        <f>' ВС'!S25</f>
        <v>1050</v>
      </c>
      <c r="S24" s="95">
        <f>' ВС'!T25</f>
        <v>3150</v>
      </c>
      <c r="T24" s="98">
        <f>' ВС'!U25</f>
        <v>350</v>
      </c>
      <c r="U24" s="98">
        <f>' ВС'!V25</f>
        <v>350</v>
      </c>
      <c r="V24" s="98">
        <f>' ВС'!W25</f>
        <v>350</v>
      </c>
      <c r="W24" s="95">
        <f>' ВС'!X25</f>
        <v>1050</v>
      </c>
    </row>
    <row r="25" spans="1:23" ht="18.75" x14ac:dyDescent="0.25">
      <c r="A25" s="94" t="s">
        <v>113</v>
      </c>
      <c r="B25" s="95">
        <f>' ВС'!C26</f>
        <v>1501.59</v>
      </c>
      <c r="C25" s="95">
        <f>' ВС'!D26</f>
        <v>1918.41</v>
      </c>
      <c r="D25" s="95">
        <f>' ВС'!E26</f>
        <v>3420</v>
      </c>
      <c r="E25" s="95">
        <f>' ВС'!F26</f>
        <v>3800.77997</v>
      </c>
      <c r="F25" s="98">
        <f>' ВС'!G26</f>
        <v>0</v>
      </c>
      <c r="G25" s="98">
        <f>' ВС'!H26</f>
        <v>0</v>
      </c>
      <c r="H25" s="98">
        <f>' ВС'!I26</f>
        <v>0</v>
      </c>
      <c r="I25" s="95">
        <f>' ВС'!J26</f>
        <v>0</v>
      </c>
      <c r="J25" s="98">
        <f>' ВС'!K26</f>
        <v>414.31333000000001</v>
      </c>
      <c r="K25" s="98">
        <f>' ВС'!L26</f>
        <v>423.30833000000001</v>
      </c>
      <c r="L25" s="98">
        <f>' ВС'!M26</f>
        <v>423.30833000000001</v>
      </c>
      <c r="M25" s="95">
        <f>' ВС'!N26</f>
        <v>1260.9299900000001</v>
      </c>
      <c r="N25" s="95">
        <f>' ВС'!O26</f>
        <v>1260.9299900000001</v>
      </c>
      <c r="O25" s="98">
        <f>' ВС'!P26</f>
        <v>423.30833000000001</v>
      </c>
      <c r="P25" s="98">
        <f>' ВС'!Q26</f>
        <v>423.30833000000001</v>
      </c>
      <c r="Q25" s="98">
        <f>' ВС'!R26</f>
        <v>423.30833000000001</v>
      </c>
      <c r="R25" s="95">
        <f>' ВС'!S26</f>
        <v>1269.92499</v>
      </c>
      <c r="S25" s="95">
        <f>' ВС'!T26</f>
        <v>2530.8549800000001</v>
      </c>
      <c r="T25" s="98">
        <f>' ВС'!U26</f>
        <v>423.30833000000001</v>
      </c>
      <c r="U25" s="98">
        <f>' ВС'!V26</f>
        <v>423.30833000000001</v>
      </c>
      <c r="V25" s="98">
        <f>' ВС'!W26</f>
        <v>423.30833000000001</v>
      </c>
      <c r="W25" s="95">
        <f>' ВС'!X26</f>
        <v>1269.92499</v>
      </c>
    </row>
    <row r="26" spans="1:23" ht="39.75" customHeight="1" x14ac:dyDescent="0.25">
      <c r="A26" s="94" t="s">
        <v>32</v>
      </c>
      <c r="B26" s="95">
        <f>' ВС'!C27+тепло!B23</f>
        <v>41628.000127859996</v>
      </c>
      <c r="C26" s="95">
        <f>' ВС'!D27+тепло!C23</f>
        <v>18358.376872140005</v>
      </c>
      <c r="D26" s="95">
        <f>' ВС'!E27+тепло!D23</f>
        <v>59986.376999999993</v>
      </c>
      <c r="E26" s="95">
        <f>' ВС'!F27+тепло!E23</f>
        <v>64586.127838659988</v>
      </c>
      <c r="F26" s="95">
        <f>' ВС'!G27+тепло!F23</f>
        <v>6422.9858599199997</v>
      </c>
      <c r="G26" s="95">
        <f>' ВС'!H27+тепло!G23</f>
        <v>6777.5738599200004</v>
      </c>
      <c r="H26" s="95">
        <f>' ВС'!I27+тепло!H23</f>
        <v>6609.0798599200007</v>
      </c>
      <c r="I26" s="95">
        <f>' ВС'!J27+тепло!I23</f>
        <v>19809.639579759998</v>
      </c>
      <c r="J26" s="95">
        <f>' ВС'!K27+тепло!J23</f>
        <v>6156.5115459400004</v>
      </c>
      <c r="K26" s="95">
        <f>' ВС'!L27+тепло!K23</f>
        <v>3872.9553360200002</v>
      </c>
      <c r="L26" s="95">
        <f>' ВС'!M27+тепло!L23</f>
        <v>3860.9313360199999</v>
      </c>
      <c r="M26" s="95">
        <f>' ВС'!N27+тепло!M23</f>
        <v>13890.398217979999</v>
      </c>
      <c r="N26" s="95">
        <f>' ВС'!O27+тепло!N23</f>
        <v>33700.037797739998</v>
      </c>
      <c r="O26" s="95">
        <f>' ВС'!P27+тепло!O23</f>
        <v>3846.6443360200001</v>
      </c>
      <c r="P26" s="95">
        <f>' ВС'!Q27+тепло!P23</f>
        <v>3799.3633360200006</v>
      </c>
      <c r="Q26" s="95">
        <f>' ВС'!R27+тепло!Q23</f>
        <v>3831.8003360200005</v>
      </c>
      <c r="R26" s="95">
        <f>' ВС'!S27+тепло!R23</f>
        <v>11477.808008059999</v>
      </c>
      <c r="S26" s="95">
        <f>' ВС'!T27+тепло!S23</f>
        <v>45177.845805799989</v>
      </c>
      <c r="T26" s="95">
        <f>' ВС'!U27+тепло!T23</f>
        <v>5331.8459409800007</v>
      </c>
      <c r="U26" s="95">
        <f>' ВС'!V27+тепло!U23</f>
        <v>7091.9965459400009</v>
      </c>
      <c r="V26" s="95">
        <f>' ВС'!W27+тепло!V23</f>
        <v>6984.4395459400002</v>
      </c>
      <c r="W26" s="95">
        <f>' ВС'!X27+тепло!W23</f>
        <v>19408.282032859999</v>
      </c>
    </row>
    <row r="27" spans="1:23" ht="56.25" customHeight="1" x14ac:dyDescent="0.25">
      <c r="A27" s="100" t="s">
        <v>33</v>
      </c>
      <c r="B27" s="95">
        <f>' ВС'!C28+тепло!B24</f>
        <v>40569.580127859997</v>
      </c>
      <c r="C27" s="95">
        <f>' ВС'!D28+тепло!C24</f>
        <v>18683.165872140005</v>
      </c>
      <c r="D27" s="95">
        <f>' ВС'!E28+тепло!D24</f>
        <v>59252.745999999999</v>
      </c>
      <c r="E27" s="95">
        <f>' ВС'!F28+тепло!E24</f>
        <v>63373.98188847999</v>
      </c>
      <c r="F27" s="95">
        <f>' ВС'!G28+тепло!F24</f>
        <v>6395.5642119199983</v>
      </c>
      <c r="G27" s="95">
        <f>' ВС'!H28+тепло!G24</f>
        <v>6750.1522119199999</v>
      </c>
      <c r="H27" s="95">
        <f>' ВС'!I28+тепло!H24</f>
        <v>6581.6582119199993</v>
      </c>
      <c r="I27" s="95">
        <f>' ВС'!J28+тепло!I24</f>
        <v>19727.374635759999</v>
      </c>
      <c r="J27" s="95">
        <f>' ВС'!K28+тепло!J24</f>
        <v>6030.9692119199999</v>
      </c>
      <c r="K27" s="95">
        <f>' ВС'!L28+тепло!K24</f>
        <v>3747.4130019999998</v>
      </c>
      <c r="L27" s="95">
        <f>' ВС'!M28+тепло!L24</f>
        <v>3735.3890019999994</v>
      </c>
      <c r="M27" s="95">
        <f>' ВС'!N28+тепло!M24</f>
        <v>13513.77121592</v>
      </c>
      <c r="N27" s="95">
        <f>' ВС'!O28+тепло!N24</f>
        <v>33241.145851679998</v>
      </c>
      <c r="O27" s="95">
        <f>' ВС'!P28+тепло!O24</f>
        <v>3721.1020020000001</v>
      </c>
      <c r="P27" s="95">
        <f>' ВС'!Q28+тепло!P24</f>
        <v>3673.8210020000001</v>
      </c>
      <c r="Q27" s="95">
        <f>' ВС'!R28+тепло!Q24</f>
        <v>3706.258002</v>
      </c>
      <c r="R27" s="95">
        <f>' ВС'!S28+тепло!R24</f>
        <v>11101.181006000001</v>
      </c>
      <c r="S27" s="95">
        <f>' ВС'!T28+тепло!S24</f>
        <v>44342.326857679996</v>
      </c>
      <c r="T27" s="95">
        <f>' ВС'!U28+тепло!T24</f>
        <v>5206.3036069600003</v>
      </c>
      <c r="U27" s="95">
        <f>' ВС'!V28+тепло!U24</f>
        <v>6966.4542119199996</v>
      </c>
      <c r="V27" s="95">
        <f>' ВС'!W28+тепло!V24</f>
        <v>6858.8972119199998</v>
      </c>
      <c r="W27" s="95">
        <f>' ВС'!X28+тепло!W24</f>
        <v>19031.655030800001</v>
      </c>
    </row>
    <row r="28" spans="1:23" ht="15" customHeight="1" x14ac:dyDescent="0.25">
      <c r="A28" s="94" t="s">
        <v>101</v>
      </c>
      <c r="B28" s="95">
        <f>' ВС'!C29+тепло!B25</f>
        <v>3485.57</v>
      </c>
      <c r="C28" s="95">
        <f>' ВС'!D29+тепло!C25</f>
        <v>2398.5399999999995</v>
      </c>
      <c r="D28" s="95">
        <f>' ВС'!E29+тепло!D25</f>
        <v>5884.11</v>
      </c>
      <c r="E28" s="95">
        <f>' ВС'!F29+тепло!E25</f>
        <v>10059.300000000001</v>
      </c>
      <c r="F28" s="95">
        <f>' ВС'!G29+тепло!F25</f>
        <v>995.97</v>
      </c>
      <c r="G28" s="95">
        <f>' ВС'!H29+тепло!G25</f>
        <v>1742.95</v>
      </c>
      <c r="H28" s="95">
        <f>' ВС'!I29+тепло!H25</f>
        <v>1419.26</v>
      </c>
      <c r="I28" s="95">
        <f>' ВС'!J29+тепло!I25</f>
        <v>4158.18</v>
      </c>
      <c r="J28" s="95">
        <f>' ВС'!K29+тепло!J25</f>
        <v>921.27</v>
      </c>
      <c r="K28" s="95">
        <f>' ВС'!L29+тепло!K25</f>
        <v>0</v>
      </c>
      <c r="L28" s="95">
        <f>' ВС'!M29+тепло!L25</f>
        <v>0</v>
      </c>
      <c r="M28" s="95">
        <f>' ВС'!N29+тепло!M25</f>
        <v>921.27</v>
      </c>
      <c r="N28" s="95">
        <f>' ВС'!O29+тепло!N25</f>
        <v>5079.4500000000007</v>
      </c>
      <c r="O28" s="95">
        <f>' ВС'!P29+тепло!O25</f>
        <v>0</v>
      </c>
      <c r="P28" s="95">
        <f>' ВС'!Q29+тепло!P25</f>
        <v>0</v>
      </c>
      <c r="Q28" s="95">
        <f>' ВС'!R29+тепло!Q25</f>
        <v>0</v>
      </c>
      <c r="R28" s="95">
        <f>' ВС'!S29+тепло!R25</f>
        <v>0</v>
      </c>
      <c r="S28" s="95">
        <f>' ВС'!T29+тепло!S25</f>
        <v>5079.4500000000007</v>
      </c>
      <c r="T28" s="95">
        <f>' ВС'!U29+тепло!T25</f>
        <v>497.99</v>
      </c>
      <c r="U28" s="95">
        <f>' ВС'!V29+тепло!U25</f>
        <v>2340.5300000000002</v>
      </c>
      <c r="V28" s="95">
        <f>' ВС'!W29+тепло!V25</f>
        <v>2141.33</v>
      </c>
      <c r="W28" s="95">
        <f>' ВС'!X29+тепло!W25</f>
        <v>4979.8500000000004</v>
      </c>
    </row>
    <row r="29" spans="1:23" ht="18.75" x14ac:dyDescent="0.25">
      <c r="A29" s="94" t="s">
        <v>34</v>
      </c>
      <c r="B29" s="95">
        <f>' ВС'!C30+тепло!B26</f>
        <v>5954.3969999999999</v>
      </c>
      <c r="C29" s="95">
        <f>' ВС'!D30+тепло!C26</f>
        <v>2916.0000000000005</v>
      </c>
      <c r="D29" s="98">
        <f>' ВС'!E30+тепло!D26</f>
        <v>8870.3970000000008</v>
      </c>
      <c r="E29" s="95">
        <f>' ВС'!F30+тепло!E26</f>
        <v>8526.74</v>
      </c>
      <c r="F29" s="98">
        <f>' ВС'!G30+тепло!F26</f>
        <v>1139.3150000000001</v>
      </c>
      <c r="G29" s="98">
        <f>' ВС'!H30+тепло!G26</f>
        <v>902.49899999999991</v>
      </c>
      <c r="H29" s="98">
        <f>' ВС'!I30+тепло!H26</f>
        <v>868.22399999999993</v>
      </c>
      <c r="I29" s="95">
        <f>' ВС'!J30+тепло!I26</f>
        <v>2910.038</v>
      </c>
      <c r="J29" s="98">
        <f>' ВС'!K30+тепло!J26</f>
        <v>717.84899999999993</v>
      </c>
      <c r="K29" s="98">
        <f>' ВС'!L30+тепло!K26</f>
        <v>621.64599999999996</v>
      </c>
      <c r="L29" s="98">
        <f>' ВС'!M30+тепло!L26</f>
        <v>533.42999999999995</v>
      </c>
      <c r="M29" s="95">
        <f>' ВС'!N30+тепло!M26</f>
        <v>1872.9249999999997</v>
      </c>
      <c r="N29" s="95">
        <f>' ВС'!O30+тепло!N26</f>
        <v>4782.9629999999997</v>
      </c>
      <c r="O29" s="98">
        <f>' ВС'!P30+тепло!O26</f>
        <v>537.59299999999996</v>
      </c>
      <c r="P29" s="98">
        <f>' ВС'!Q30+тепло!P26</f>
        <v>532.46400000000006</v>
      </c>
      <c r="Q29" s="98">
        <f>' ВС'!R30+тепло!Q26</f>
        <v>576.86</v>
      </c>
      <c r="R29" s="95">
        <f>' ВС'!S30+тепло!R26</f>
        <v>1646.9169999999999</v>
      </c>
      <c r="S29" s="95">
        <f>' ВС'!T30+тепло!S26</f>
        <v>6429.8799999999992</v>
      </c>
      <c r="T29" s="98">
        <f>' ВС'!U30+тепло!T26</f>
        <v>921.56100000000004</v>
      </c>
      <c r="U29" s="98">
        <f>' ВС'!V30+тепло!U26</f>
        <v>543.678</v>
      </c>
      <c r="V29" s="98">
        <f>' ВС'!W30+тепло!V26</f>
        <v>631.62099999999998</v>
      </c>
      <c r="W29" s="95">
        <f>' ВС'!X30+тепло!W26</f>
        <v>2096.86</v>
      </c>
    </row>
    <row r="30" spans="1:23" ht="18.75" x14ac:dyDescent="0.25">
      <c r="A30" s="94" t="s">
        <v>35</v>
      </c>
      <c r="B30" s="95">
        <f>тепло!B27+' ВС'!C31</f>
        <v>429.654</v>
      </c>
      <c r="C30" s="95">
        <f>тепло!C27+' ВС'!D31</f>
        <v>869.09799999999996</v>
      </c>
      <c r="D30" s="95">
        <f>тепло!D27+' ВС'!E31</f>
        <v>1298.752</v>
      </c>
      <c r="E30" s="95">
        <f>тепло!E27+' ВС'!F31</f>
        <v>928.83</v>
      </c>
      <c r="F30" s="95">
        <f>тепло!F27+' ВС'!G31</f>
        <v>86.74</v>
      </c>
      <c r="G30" s="95">
        <f>тепло!G27+' ВС'!H31</f>
        <v>86.74</v>
      </c>
      <c r="H30" s="95">
        <f>тепло!H27+' ВС'!I31</f>
        <v>86.74</v>
      </c>
      <c r="I30" s="95">
        <f>тепло!I27+' ВС'!J31</f>
        <v>260.22000000000003</v>
      </c>
      <c r="J30" s="95">
        <f>тепло!J27+' ВС'!K31</f>
        <v>86.74</v>
      </c>
      <c r="K30" s="95">
        <f>тепло!K27+' ВС'!L31</f>
        <v>64.33</v>
      </c>
      <c r="L30" s="95">
        <f>тепло!L27+' ВС'!M31</f>
        <v>64.33</v>
      </c>
      <c r="M30" s="95">
        <f>тепло!M27+' ВС'!N31</f>
        <v>215.4</v>
      </c>
      <c r="N30" s="95">
        <f>тепло!N27+' ВС'!O31</f>
        <v>475.62</v>
      </c>
      <c r="O30" s="95">
        <f>тепло!O27+' ВС'!P31</f>
        <v>64.33</v>
      </c>
      <c r="P30" s="95">
        <f>тепло!P27+' ВС'!Q31</f>
        <v>64.33</v>
      </c>
      <c r="Q30" s="95">
        <f>тепло!Q27+' ВС'!R31</f>
        <v>64.33</v>
      </c>
      <c r="R30" s="95">
        <f>тепло!R27+' ВС'!S31</f>
        <v>192.99</v>
      </c>
      <c r="S30" s="95">
        <f>тепло!S27+' ВС'!T31</f>
        <v>668.61</v>
      </c>
      <c r="T30" s="95">
        <f>тепло!T27+' ВС'!U31</f>
        <v>86.74</v>
      </c>
      <c r="U30" s="95">
        <f>тепло!U27+' ВС'!V31</f>
        <v>86.74</v>
      </c>
      <c r="V30" s="95">
        <f>тепло!V27+' ВС'!W31</f>
        <v>86.74</v>
      </c>
      <c r="W30" s="95">
        <f>тепло!W27+' ВС'!X31</f>
        <v>260.22000000000003</v>
      </c>
    </row>
    <row r="31" spans="1:23" ht="18.75" x14ac:dyDescent="0.25">
      <c r="A31" s="94" t="s">
        <v>85</v>
      </c>
      <c r="B31" s="95">
        <f>тепло!B28+' ВС'!C32</f>
        <v>5751.2649999999994</v>
      </c>
      <c r="C31" s="95">
        <f>тепло!C28+' ВС'!D32</f>
        <v>1791.8270000000005</v>
      </c>
      <c r="D31" s="95">
        <f>тепло!D28+' ВС'!E32</f>
        <v>7543.0920000000006</v>
      </c>
      <c r="E31" s="95">
        <f>тепло!E28+' ВС'!F32</f>
        <v>7543.0920000000006</v>
      </c>
      <c r="F31" s="95">
        <f>тепло!F28+' ВС'!G32</f>
        <v>628.59100000000001</v>
      </c>
      <c r="G31" s="95">
        <f>тепло!G28+' ВС'!H32</f>
        <v>628.59100000000001</v>
      </c>
      <c r="H31" s="95">
        <f>тепло!H28+' ВС'!I32</f>
        <v>628.59100000000001</v>
      </c>
      <c r="I31" s="95">
        <f>тепло!I28+' ВС'!J32</f>
        <v>1885.7730000000001</v>
      </c>
      <c r="J31" s="95">
        <f>тепло!J28+' ВС'!K32</f>
        <v>628.59100000000001</v>
      </c>
      <c r="K31" s="95">
        <f>тепло!K28+' ВС'!L32</f>
        <v>628.59100000000001</v>
      </c>
      <c r="L31" s="95">
        <f>тепло!L28+' ВС'!M32</f>
        <v>628.59100000000001</v>
      </c>
      <c r="M31" s="95">
        <f>тепло!M28+' ВС'!N32</f>
        <v>1885.7730000000001</v>
      </c>
      <c r="N31" s="95">
        <f>тепло!N28+' ВС'!O32</f>
        <v>3771.5460000000003</v>
      </c>
      <c r="O31" s="95">
        <f>тепло!O28+' ВС'!P32</f>
        <v>628.59100000000001</v>
      </c>
      <c r="P31" s="95">
        <f>тепло!P28+' ВС'!Q32</f>
        <v>628.59100000000001</v>
      </c>
      <c r="Q31" s="95">
        <f>тепло!Q28+' ВС'!R32</f>
        <v>628.59100000000001</v>
      </c>
      <c r="R31" s="95">
        <f>тепло!R28+' ВС'!S32</f>
        <v>1885.7730000000001</v>
      </c>
      <c r="S31" s="95">
        <f>тепло!S28+' ВС'!T32</f>
        <v>5657.3190000000004</v>
      </c>
      <c r="T31" s="95">
        <f>тепло!T28+' ВС'!U32</f>
        <v>628.59100000000001</v>
      </c>
      <c r="U31" s="95">
        <f>тепло!U28+' ВС'!V32</f>
        <v>628.59100000000001</v>
      </c>
      <c r="V31" s="95">
        <f>тепло!V28+' ВС'!W32</f>
        <v>628.59100000000001</v>
      </c>
      <c r="W31" s="95">
        <f>тепло!W28+' ВС'!X32</f>
        <v>1885.7730000000001</v>
      </c>
    </row>
    <row r="32" spans="1:23" ht="18.75" x14ac:dyDescent="0.25">
      <c r="A32" s="94" t="s">
        <v>102</v>
      </c>
      <c r="B32" s="95">
        <f>тепло!B29+' ВС'!C33</f>
        <v>32.002000000000002</v>
      </c>
      <c r="C32" s="95">
        <f>тепло!C29+' ВС'!D33</f>
        <v>31.668999999999997</v>
      </c>
      <c r="D32" s="98">
        <f>тепло!D29+' ВС'!E33</f>
        <v>63.670999999999999</v>
      </c>
      <c r="E32" s="95">
        <f>тепло!E29+' ВС'!F33</f>
        <v>63.671000000000006</v>
      </c>
      <c r="F32" s="98">
        <f>тепло!F29+' ВС'!G33</f>
        <v>9.9429999999999996</v>
      </c>
      <c r="G32" s="98">
        <f>тепло!G29+' ВС'!H33</f>
        <v>9.9429999999999996</v>
      </c>
      <c r="H32" s="98">
        <f>тепло!H29+' ВС'!I33</f>
        <v>9.9429999999999996</v>
      </c>
      <c r="I32" s="95">
        <f>тепло!I29+' ВС'!J33</f>
        <v>29.829000000000001</v>
      </c>
      <c r="J32" s="98">
        <f>тепло!J29+' ВС'!K33</f>
        <v>4.6029999999999998</v>
      </c>
      <c r="K32" s="98">
        <f>тепло!K29+' ВС'!L33</f>
        <v>0</v>
      </c>
      <c r="L32" s="98">
        <f>тепло!L29+' ВС'!M33</f>
        <v>0</v>
      </c>
      <c r="M32" s="95">
        <f>тепло!M29+' ВС'!N33</f>
        <v>4.6029999999999998</v>
      </c>
      <c r="N32" s="95">
        <f>тепло!N29+' ВС'!O33</f>
        <v>34.432000000000002</v>
      </c>
      <c r="O32" s="98">
        <f>тепло!O29+' ВС'!P33</f>
        <v>0</v>
      </c>
      <c r="P32" s="98">
        <f>тепло!P29+' ВС'!Q33</f>
        <v>0</v>
      </c>
      <c r="Q32" s="98">
        <f>тепло!Q29+' ВС'!R33</f>
        <v>0</v>
      </c>
      <c r="R32" s="95">
        <f>тепло!R29+' ВС'!S33</f>
        <v>0</v>
      </c>
      <c r="S32" s="95">
        <f>тепло!S29+' ВС'!T33</f>
        <v>34.432000000000002</v>
      </c>
      <c r="T32" s="98">
        <f>тепло!T29+' ВС'!U33</f>
        <v>20.033000000000001</v>
      </c>
      <c r="U32" s="98">
        <f>тепло!U29+' ВС'!V33</f>
        <v>4.6029999999999998</v>
      </c>
      <c r="V32" s="98">
        <f>тепло!V29+' ВС'!W33</f>
        <v>4.6029999999999998</v>
      </c>
      <c r="W32" s="95">
        <f>тепло!W29+' ВС'!X33</f>
        <v>29.239000000000004</v>
      </c>
    </row>
    <row r="33" spans="1:23" ht="18.75" x14ac:dyDescent="0.25">
      <c r="A33" s="94" t="s">
        <v>103</v>
      </c>
      <c r="B33" s="95">
        <f>тепло!B30+' ВС'!C34</f>
        <v>0</v>
      </c>
      <c r="C33" s="95">
        <f>тепло!C30+' ВС'!D34</f>
        <v>12.1</v>
      </c>
      <c r="D33" s="98">
        <f>тепло!D30+' ВС'!E34</f>
        <v>12.1</v>
      </c>
      <c r="E33" s="95">
        <f>тепло!E30+' ВС'!F34</f>
        <v>12.099999999999998</v>
      </c>
      <c r="F33" s="98">
        <f>тепло!F30+' ВС'!G34</f>
        <v>1.39</v>
      </c>
      <c r="G33" s="98">
        <f>тепло!G30+' ВС'!H34</f>
        <v>1.39</v>
      </c>
      <c r="H33" s="98">
        <f>тепло!H30+' ВС'!I34</f>
        <v>1.39</v>
      </c>
      <c r="I33" s="95">
        <f>тепло!I30+' ВС'!J34</f>
        <v>4.17</v>
      </c>
      <c r="J33" s="98">
        <f>тепло!J30+' ВС'!K34</f>
        <v>1.39</v>
      </c>
      <c r="K33" s="98">
        <f>тепло!K30+' ВС'!L34</f>
        <v>0</v>
      </c>
      <c r="L33" s="98">
        <f>тепло!L30+' ВС'!M34</f>
        <v>0</v>
      </c>
      <c r="M33" s="95">
        <f>тепло!M30+' ВС'!N34</f>
        <v>1.39</v>
      </c>
      <c r="N33" s="95">
        <f>тепло!N30+' ВС'!O34</f>
        <v>5.56</v>
      </c>
      <c r="O33" s="98">
        <f>тепло!O30+' ВС'!P34</f>
        <v>0</v>
      </c>
      <c r="P33" s="98">
        <f>тепло!P30+' ВС'!Q34</f>
        <v>0</v>
      </c>
      <c r="Q33" s="98">
        <f>тепло!Q30+' ВС'!R34</f>
        <v>0</v>
      </c>
      <c r="R33" s="95">
        <f>тепло!R30+' ВС'!S34</f>
        <v>0</v>
      </c>
      <c r="S33" s="95">
        <f>тепло!S30+' ВС'!T34</f>
        <v>5.56</v>
      </c>
      <c r="T33" s="98">
        <f>тепло!T30+' ВС'!U34</f>
        <v>3.76</v>
      </c>
      <c r="U33" s="98">
        <f>тепло!U30+' ВС'!V34</f>
        <v>1.39</v>
      </c>
      <c r="V33" s="98">
        <f>тепло!V30+' ВС'!W34</f>
        <v>1.39</v>
      </c>
      <c r="W33" s="95">
        <f>тепло!W30+' ВС'!X34</f>
        <v>6.5399999999999991</v>
      </c>
    </row>
    <row r="34" spans="1:23" ht="18.75" x14ac:dyDescent="0.25">
      <c r="A34" s="94" t="s">
        <v>36</v>
      </c>
      <c r="B34" s="95">
        <f>B35+B36+B37+B38</f>
        <v>326.92</v>
      </c>
      <c r="C34" s="95">
        <f t="shared" ref="C34:V34" si="14">C35+C36+C37+C38</f>
        <v>351.38</v>
      </c>
      <c r="D34" s="98">
        <f>D35+D36+D37+D38</f>
        <v>678.3</v>
      </c>
      <c r="E34" s="95">
        <f t="shared" si="14"/>
        <v>678.3</v>
      </c>
      <c r="F34" s="95">
        <f t="shared" si="14"/>
        <v>52</v>
      </c>
      <c r="G34" s="95">
        <f t="shared" si="14"/>
        <v>52</v>
      </c>
      <c r="H34" s="95">
        <f t="shared" si="14"/>
        <v>52</v>
      </c>
      <c r="I34" s="95">
        <f t="shared" ref="I34:I63" si="15">F34+G34+H34</f>
        <v>156</v>
      </c>
      <c r="J34" s="95">
        <f t="shared" si="14"/>
        <v>52</v>
      </c>
      <c r="K34" s="95">
        <f t="shared" si="14"/>
        <v>52</v>
      </c>
      <c r="L34" s="95">
        <f t="shared" si="14"/>
        <v>97.629000000000005</v>
      </c>
      <c r="M34" s="95">
        <f t="shared" ref="M34:M63" si="16">J34+K34+L34</f>
        <v>201.62900000000002</v>
      </c>
      <c r="N34" s="95">
        <f t="shared" ref="N34:N63" si="17">I34+M34</f>
        <v>357.62900000000002</v>
      </c>
      <c r="O34" s="95">
        <f t="shared" si="14"/>
        <v>52</v>
      </c>
      <c r="P34" s="95">
        <f t="shared" si="14"/>
        <v>60.670999999999999</v>
      </c>
      <c r="Q34" s="95">
        <f t="shared" si="14"/>
        <v>52</v>
      </c>
      <c r="R34" s="95">
        <f t="shared" ref="R34:R85" si="18">O34+P34+Q34</f>
        <v>164.67099999999999</v>
      </c>
      <c r="S34" s="95">
        <f t="shared" ref="S34:S85" si="19">N34+R34</f>
        <v>522.29999999999995</v>
      </c>
      <c r="T34" s="95">
        <f t="shared" si="14"/>
        <v>52</v>
      </c>
      <c r="U34" s="95">
        <f t="shared" si="14"/>
        <v>52</v>
      </c>
      <c r="V34" s="95">
        <f t="shared" si="14"/>
        <v>52</v>
      </c>
      <c r="W34" s="95">
        <f t="shared" ref="W34:W85" si="20">T34+U34+V34</f>
        <v>156</v>
      </c>
    </row>
    <row r="35" spans="1:23" ht="18.75" x14ac:dyDescent="0.25">
      <c r="A35" s="96" t="s">
        <v>37</v>
      </c>
      <c r="B35" s="97">
        <f>тепло!B32+' ВС'!C36</f>
        <v>23.05</v>
      </c>
      <c r="C35" s="97">
        <f>тепло!C32+' ВС'!D36</f>
        <v>8.4499999999999993</v>
      </c>
      <c r="D35" s="98">
        <f>тепло!D32+' ВС'!E36</f>
        <v>31.5</v>
      </c>
      <c r="E35" s="95">
        <f>тепло!E32+' ВС'!F36</f>
        <v>31.5</v>
      </c>
      <c r="F35" s="98">
        <f>тепло!F32+' ВС'!G36</f>
        <v>0</v>
      </c>
      <c r="G35" s="98">
        <f>тепло!G32+' ВС'!H36</f>
        <v>0</v>
      </c>
      <c r="H35" s="98">
        <f>тепло!H32+' ВС'!I36</f>
        <v>0</v>
      </c>
      <c r="I35" s="95">
        <f>тепло!I32+' ВС'!J36</f>
        <v>0</v>
      </c>
      <c r="J35" s="98">
        <f>тепло!J32+' ВС'!K36</f>
        <v>0</v>
      </c>
      <c r="K35" s="98">
        <f>тепло!K32+' ВС'!L36</f>
        <v>0</v>
      </c>
      <c r="L35" s="98">
        <f>тепло!L32+' ВС'!M36</f>
        <v>22.829000000000001</v>
      </c>
      <c r="M35" s="95">
        <f>тепло!M32+' ВС'!N36</f>
        <v>22.829000000000001</v>
      </c>
      <c r="N35" s="95">
        <f>тепло!N32+' ВС'!O36</f>
        <v>22.829000000000001</v>
      </c>
      <c r="O35" s="98">
        <f>тепло!O32+' ВС'!P36</f>
        <v>0</v>
      </c>
      <c r="P35" s="98">
        <f>тепло!P32+' ВС'!Q36</f>
        <v>8.6709999999999994</v>
      </c>
      <c r="Q35" s="98">
        <f>тепло!Q32+' ВС'!R36</f>
        <v>0</v>
      </c>
      <c r="R35" s="95">
        <f>тепло!R32+' ВС'!S36</f>
        <v>8.6709999999999994</v>
      </c>
      <c r="S35" s="95">
        <f>тепло!S32+' ВС'!T36</f>
        <v>31.5</v>
      </c>
      <c r="T35" s="98">
        <f>тепло!T32+' ВС'!U36</f>
        <v>0</v>
      </c>
      <c r="U35" s="98">
        <f>тепло!U32+' ВС'!V36</f>
        <v>0</v>
      </c>
      <c r="V35" s="98">
        <f>тепло!V32+' ВС'!W36</f>
        <v>0</v>
      </c>
      <c r="W35" s="95">
        <f>тепло!W32+' ВС'!X36</f>
        <v>0</v>
      </c>
    </row>
    <row r="36" spans="1:23" ht="18.75" x14ac:dyDescent="0.25">
      <c r="A36" s="96" t="s">
        <v>38</v>
      </c>
      <c r="B36" s="97">
        <f>тепло!B33+' ВС'!C37</f>
        <v>266.94</v>
      </c>
      <c r="C36" s="97">
        <f>тепло!C33+' ВС'!D37</f>
        <v>357.06</v>
      </c>
      <c r="D36" s="98">
        <f>тепло!D33+' ВС'!E37</f>
        <v>624</v>
      </c>
      <c r="E36" s="95">
        <f>тепло!E33+' ВС'!F37</f>
        <v>624</v>
      </c>
      <c r="F36" s="98">
        <f>тепло!F33+' ВС'!G37</f>
        <v>52</v>
      </c>
      <c r="G36" s="98">
        <f>тепло!G33+' ВС'!H37</f>
        <v>52</v>
      </c>
      <c r="H36" s="98">
        <f>тепло!H33+' ВС'!I37</f>
        <v>52</v>
      </c>
      <c r="I36" s="95">
        <f>тепло!I33+' ВС'!J37</f>
        <v>156</v>
      </c>
      <c r="J36" s="98">
        <f>тепло!J33+' ВС'!K37</f>
        <v>52</v>
      </c>
      <c r="K36" s="98">
        <f>тепло!K33+' ВС'!L37</f>
        <v>52</v>
      </c>
      <c r="L36" s="98">
        <f>тепло!L33+' ВС'!M37</f>
        <v>52</v>
      </c>
      <c r="M36" s="95">
        <f>тепло!M33+' ВС'!N37</f>
        <v>156</v>
      </c>
      <c r="N36" s="95">
        <f>тепло!N33+' ВС'!O37</f>
        <v>312</v>
      </c>
      <c r="O36" s="98">
        <f>тепло!O33+' ВС'!P37</f>
        <v>52</v>
      </c>
      <c r="P36" s="98">
        <f>тепло!P33+' ВС'!Q37</f>
        <v>52</v>
      </c>
      <c r="Q36" s="98">
        <f>тепло!Q33+' ВС'!R37</f>
        <v>52</v>
      </c>
      <c r="R36" s="95">
        <f>тепло!R33+' ВС'!S37</f>
        <v>156</v>
      </c>
      <c r="S36" s="95">
        <f>тепло!S33+' ВС'!T37</f>
        <v>468</v>
      </c>
      <c r="T36" s="98">
        <f>тепло!T33+' ВС'!U37</f>
        <v>52</v>
      </c>
      <c r="U36" s="98">
        <f>тепло!U33+' ВС'!V37</f>
        <v>52</v>
      </c>
      <c r="V36" s="98">
        <f>тепло!V33+' ВС'!W37</f>
        <v>52</v>
      </c>
      <c r="W36" s="95">
        <f>тепло!W33+' ВС'!X37</f>
        <v>156</v>
      </c>
    </row>
    <row r="37" spans="1:23" ht="18.75" x14ac:dyDescent="0.25">
      <c r="A37" s="96" t="s">
        <v>39</v>
      </c>
      <c r="B37" s="97">
        <f>тепло!B34+' ВС'!C38</f>
        <v>24</v>
      </c>
      <c r="C37" s="97">
        <f>тепло!C34+' ВС'!D38</f>
        <v>-1.1999999999999993</v>
      </c>
      <c r="D37" s="98">
        <f>тепло!D34+' ВС'!E38</f>
        <v>22.8</v>
      </c>
      <c r="E37" s="95">
        <f>тепло!E34+' ВС'!F38</f>
        <v>22.8</v>
      </c>
      <c r="F37" s="98">
        <f>тепло!F34+' ВС'!G38</f>
        <v>0</v>
      </c>
      <c r="G37" s="98">
        <f>тепло!G34+' ВС'!H38</f>
        <v>0</v>
      </c>
      <c r="H37" s="98">
        <f>тепло!H34+' ВС'!I38</f>
        <v>0</v>
      </c>
      <c r="I37" s="95">
        <f>тепло!I34+' ВС'!J38</f>
        <v>0</v>
      </c>
      <c r="J37" s="98">
        <f>тепло!J34+' ВС'!K38</f>
        <v>0</v>
      </c>
      <c r="K37" s="98">
        <f>тепло!K34+' ВС'!L38</f>
        <v>0</v>
      </c>
      <c r="L37" s="98">
        <f>тепло!L34+' ВС'!M38</f>
        <v>22.8</v>
      </c>
      <c r="M37" s="95">
        <f>тепло!M34+' ВС'!N38</f>
        <v>22.8</v>
      </c>
      <c r="N37" s="95">
        <f>тепло!N34+' ВС'!O38</f>
        <v>22.8</v>
      </c>
      <c r="O37" s="98">
        <f>тепло!O34+' ВС'!P38</f>
        <v>0</v>
      </c>
      <c r="P37" s="98">
        <f>тепло!P34+' ВС'!Q38</f>
        <v>0</v>
      </c>
      <c r="Q37" s="98">
        <f>тепло!Q34+' ВС'!R38</f>
        <v>0</v>
      </c>
      <c r="R37" s="95">
        <f>тепло!R34+' ВС'!S38</f>
        <v>0</v>
      </c>
      <c r="S37" s="95">
        <f>тепло!S34+' ВС'!T38</f>
        <v>22.8</v>
      </c>
      <c r="T37" s="98">
        <f>тепло!T34+' ВС'!U38</f>
        <v>0</v>
      </c>
      <c r="U37" s="98">
        <f>тепло!U34+' ВС'!V38</f>
        <v>0</v>
      </c>
      <c r="V37" s="98">
        <f>тепло!V34+' ВС'!W38</f>
        <v>0</v>
      </c>
      <c r="W37" s="95">
        <f>тепло!W34+' ВС'!X38</f>
        <v>0</v>
      </c>
    </row>
    <row r="38" spans="1:23" ht="18.75" x14ac:dyDescent="0.25">
      <c r="A38" s="96" t="s">
        <v>40</v>
      </c>
      <c r="B38" s="97">
        <f>тепло!B35+' ВС'!C39</f>
        <v>12.93</v>
      </c>
      <c r="C38" s="97">
        <f>тепло!C35+' ВС'!D39</f>
        <v>-12.93</v>
      </c>
      <c r="D38" s="97">
        <f>тепло!D35+' ВС'!E39</f>
        <v>0</v>
      </c>
      <c r="E38" s="97">
        <f>тепло!E35+' ВС'!F39</f>
        <v>0</v>
      </c>
      <c r="F38" s="97">
        <f>тепло!F35+' ВС'!G39</f>
        <v>0</v>
      </c>
      <c r="G38" s="97">
        <f>тепло!G35+' ВС'!H39</f>
        <v>0</v>
      </c>
      <c r="H38" s="97">
        <f>тепло!H35+' ВС'!I39</f>
        <v>0</v>
      </c>
      <c r="I38" s="97">
        <f>тепло!I35+' ВС'!J39</f>
        <v>0</v>
      </c>
      <c r="J38" s="97">
        <f>тепло!J35+' ВС'!K39</f>
        <v>0</v>
      </c>
      <c r="K38" s="97">
        <f>тепло!K35+' ВС'!L39</f>
        <v>0</v>
      </c>
      <c r="L38" s="97">
        <f>тепло!L35+' ВС'!M39</f>
        <v>0</v>
      </c>
      <c r="M38" s="97">
        <f>тепло!M35+' ВС'!N39</f>
        <v>0</v>
      </c>
      <c r="N38" s="97">
        <f>тепло!N35+' ВС'!O39</f>
        <v>0</v>
      </c>
      <c r="O38" s="97">
        <f>тепло!O35+' ВС'!P39</f>
        <v>0</v>
      </c>
      <c r="P38" s="97">
        <f>тепло!P35+' ВС'!Q39</f>
        <v>0</v>
      </c>
      <c r="Q38" s="97">
        <f>тепло!Q35+' ВС'!R39</f>
        <v>0</v>
      </c>
      <c r="R38" s="97">
        <f>тепло!R35+' ВС'!S39</f>
        <v>0</v>
      </c>
      <c r="S38" s="97">
        <f>тепло!S35+' ВС'!T39</f>
        <v>0</v>
      </c>
      <c r="T38" s="97">
        <f>тепло!T35+' ВС'!U39</f>
        <v>0</v>
      </c>
      <c r="U38" s="97">
        <f>тепло!U35+' ВС'!V39</f>
        <v>0</v>
      </c>
      <c r="V38" s="97">
        <f>тепло!V35+' ВС'!W39</f>
        <v>0</v>
      </c>
      <c r="W38" s="97">
        <f>тепло!W35+' ВС'!X39</f>
        <v>0</v>
      </c>
    </row>
    <row r="39" spans="1:23" ht="18.75" x14ac:dyDescent="0.25">
      <c r="A39" s="94" t="s">
        <v>41</v>
      </c>
      <c r="B39" s="95">
        <f>тепло!B36+' ВС'!C40</f>
        <v>4562.3070000000007</v>
      </c>
      <c r="C39" s="95">
        <f>тепло!C36+' ВС'!D40</f>
        <v>2966.8789999999999</v>
      </c>
      <c r="D39" s="98">
        <f>тепло!D36+' ВС'!E40</f>
        <v>7726.82</v>
      </c>
      <c r="E39" s="95">
        <f>тепло!E36+' ВС'!F40</f>
        <v>4315.3590000000004</v>
      </c>
      <c r="F39" s="95">
        <f>тепло!F36+' ВС'!G40</f>
        <v>469.71000000000004</v>
      </c>
      <c r="G39" s="95">
        <f>тепло!G36+' ВС'!H40</f>
        <v>375.15899999999999</v>
      </c>
      <c r="H39" s="95">
        <f>тепло!H36+' ВС'!I40</f>
        <v>396.65000000000003</v>
      </c>
      <c r="I39" s="95">
        <f>тепло!I36+' ВС'!J40</f>
        <v>1241.5189999999998</v>
      </c>
      <c r="J39" s="95">
        <f>тепло!J36+' ВС'!K40</f>
        <v>332.74599999999998</v>
      </c>
      <c r="K39" s="95">
        <f>тепло!K36+' ВС'!L40</f>
        <v>310.28899999999999</v>
      </c>
      <c r="L39" s="95">
        <f>тепло!L36+' ВС'!M40</f>
        <v>333.35199999999998</v>
      </c>
      <c r="M39" s="95">
        <f>тепло!M36+' ВС'!N40</f>
        <v>976.38700000000006</v>
      </c>
      <c r="N39" s="95">
        <f>тепло!N36+' ВС'!O40</f>
        <v>2217.9060000000004</v>
      </c>
      <c r="O39" s="95">
        <f>тепло!O36+' ВС'!P40</f>
        <v>316.73099999999999</v>
      </c>
      <c r="P39" s="95">
        <f>тепло!P36+' ВС'!Q40</f>
        <v>317.70799999999997</v>
      </c>
      <c r="Q39" s="95">
        <f>тепло!Q36+' ВС'!R40</f>
        <v>313.41999999999996</v>
      </c>
      <c r="R39" s="95">
        <f>тепло!R36+' ВС'!S40</f>
        <v>947.85899999999992</v>
      </c>
      <c r="S39" s="95">
        <f>тепло!S36+' ВС'!T40</f>
        <v>3165.7650000000003</v>
      </c>
      <c r="T39" s="95">
        <f>тепло!T36+' ВС'!U40</f>
        <v>434.01000000000005</v>
      </c>
      <c r="U39" s="95">
        <f>тепло!U36+' ВС'!V40</f>
        <v>356.54200000000003</v>
      </c>
      <c r="V39" s="95">
        <f>тепло!V36+' ВС'!W40</f>
        <v>359.04200000000003</v>
      </c>
      <c r="W39" s="95">
        <f>тепло!W36+' ВС'!X40</f>
        <v>1149.5940000000001</v>
      </c>
    </row>
    <row r="40" spans="1:23" ht="19.5" x14ac:dyDescent="0.25">
      <c r="A40" s="96" t="s">
        <v>42</v>
      </c>
      <c r="B40" s="101">
        <f>тепло!B37+' ВС'!C41</f>
        <v>11.63</v>
      </c>
      <c r="C40" s="97">
        <f>тепло!C37+' ВС'!D41</f>
        <v>9.8699999999999992</v>
      </c>
      <c r="D40" s="98">
        <f>тепло!D37+' ВС'!E41</f>
        <v>21.5</v>
      </c>
      <c r="E40" s="95">
        <f>тепло!E37+' ВС'!F41</f>
        <v>21.5</v>
      </c>
      <c r="F40" s="98">
        <f>тепло!F37+' ВС'!G41</f>
        <v>2.5</v>
      </c>
      <c r="G40" s="98">
        <f>тепло!G37+' ВС'!H41</f>
        <v>2.5</v>
      </c>
      <c r="H40" s="98">
        <f>тепло!H37+' ВС'!I41</f>
        <v>0</v>
      </c>
      <c r="I40" s="95">
        <f>тепло!I37+' ВС'!J41</f>
        <v>5</v>
      </c>
      <c r="J40" s="98">
        <f>тепло!J37+' ВС'!K41</f>
        <v>2.5</v>
      </c>
      <c r="K40" s="98">
        <f>тепло!K37+' ВС'!L41</f>
        <v>0</v>
      </c>
      <c r="L40" s="98">
        <f>тепло!L37+' ВС'!M41</f>
        <v>0</v>
      </c>
      <c r="M40" s="95">
        <f>тепло!M37+' ВС'!N41</f>
        <v>2.5</v>
      </c>
      <c r="N40" s="95">
        <f>тепло!N37+' ВС'!O41</f>
        <v>7.5</v>
      </c>
      <c r="O40" s="98">
        <f>тепло!O37+' ВС'!P41</f>
        <v>9</v>
      </c>
      <c r="P40" s="98">
        <f>тепло!P37+' ВС'!Q41</f>
        <v>0</v>
      </c>
      <c r="Q40" s="98">
        <f>тепло!Q37+' ВС'!R41</f>
        <v>0</v>
      </c>
      <c r="R40" s="95">
        <f>тепло!R37+' ВС'!S41</f>
        <v>9</v>
      </c>
      <c r="S40" s="95">
        <f>тепло!S37+' ВС'!T41</f>
        <v>16.5</v>
      </c>
      <c r="T40" s="98">
        <f>тепло!T37+' ВС'!U41</f>
        <v>2.5</v>
      </c>
      <c r="U40" s="98">
        <f>тепло!U37+' ВС'!V41</f>
        <v>2.5</v>
      </c>
      <c r="V40" s="98">
        <f>тепло!V37+' ВС'!W41</f>
        <v>0</v>
      </c>
      <c r="W40" s="95">
        <f>тепло!W37+' ВС'!X41</f>
        <v>5</v>
      </c>
    </row>
    <row r="41" spans="1:23" ht="19.5" x14ac:dyDescent="0.25">
      <c r="A41" s="96" t="s">
        <v>43</v>
      </c>
      <c r="B41" s="102">
        <f>тепло!B38+' ВС'!C42</f>
        <v>2066.1800000000003</v>
      </c>
      <c r="C41" s="102">
        <f>тепло!C38+' ВС'!D42</f>
        <v>748.81999999999994</v>
      </c>
      <c r="D41" s="102">
        <f>тепло!D38+' ВС'!E42</f>
        <v>2815</v>
      </c>
      <c r="E41" s="102">
        <f>тепло!E38+' ВС'!F42</f>
        <v>2758.0389999999998</v>
      </c>
      <c r="F41" s="102">
        <f>тепло!F38+' ВС'!G42</f>
        <v>323.47000000000003</v>
      </c>
      <c r="G41" s="102">
        <f>тепло!G38+' ВС'!H42</f>
        <v>228.41900000000001</v>
      </c>
      <c r="H41" s="102">
        <f>тепло!H38+' ВС'!I42</f>
        <v>262.91000000000003</v>
      </c>
      <c r="I41" s="102">
        <f>тепло!I38+' ВС'!J42</f>
        <v>814.79899999999998</v>
      </c>
      <c r="J41" s="102">
        <f>тепло!J38+' ВС'!K42</f>
        <v>209.506</v>
      </c>
      <c r="K41" s="102">
        <f>тепло!K38+' ВС'!L42</f>
        <v>197.65900000000002</v>
      </c>
      <c r="L41" s="102">
        <f>тепло!L38+' ВС'!M42</f>
        <v>215.72200000000001</v>
      </c>
      <c r="M41" s="102">
        <f>тепло!M38+' ВС'!N42</f>
        <v>622.88700000000006</v>
      </c>
      <c r="N41" s="102">
        <f>тепло!N38+' ВС'!O42</f>
        <v>1437.6860000000001</v>
      </c>
      <c r="O41" s="102">
        <f>тепло!O38+' ВС'!P42</f>
        <v>197.101</v>
      </c>
      <c r="P41" s="102">
        <f>тепло!P38+' ВС'!Q42</f>
        <v>198.078</v>
      </c>
      <c r="Q41" s="102">
        <f>тепло!Q38+' ВС'!R42</f>
        <v>188.79</v>
      </c>
      <c r="R41" s="102">
        <f>тепло!R38+' ВС'!S42</f>
        <v>583.96899999999994</v>
      </c>
      <c r="S41" s="102">
        <f>тепло!S38+' ВС'!T42</f>
        <v>2021.6550000000002</v>
      </c>
      <c r="T41" s="102">
        <f>тепло!T38+' ВС'!U42</f>
        <v>303.78000000000003</v>
      </c>
      <c r="U41" s="102">
        <f>тепло!U38+' ВС'!V42</f>
        <v>216.30200000000002</v>
      </c>
      <c r="V41" s="102">
        <f>тепло!V38+' ВС'!W42</f>
        <v>216.30200000000002</v>
      </c>
      <c r="W41" s="102">
        <f>тепло!W38+' ВС'!X42</f>
        <v>736.38400000000013</v>
      </c>
    </row>
    <row r="42" spans="1:23" ht="18.75" x14ac:dyDescent="0.25">
      <c r="A42" s="93" t="s">
        <v>44</v>
      </c>
      <c r="B42" s="98">
        <f>тепло!B39+' ВС'!C43</f>
        <v>1734.52</v>
      </c>
      <c r="C42" s="98">
        <f>тепло!C39+' ВС'!D43</f>
        <v>655.48</v>
      </c>
      <c r="D42" s="98">
        <f>тепло!D39+' ВС'!E43</f>
        <v>2390</v>
      </c>
      <c r="E42" s="95">
        <f>тепло!E39+' ВС'!F43</f>
        <v>2389.9539999999997</v>
      </c>
      <c r="F42" s="98">
        <f>тепло!F39+' ВС'!G43</f>
        <v>197.691</v>
      </c>
      <c r="G42" s="98">
        <f>тепло!G39+' ВС'!H43</f>
        <v>179.376</v>
      </c>
      <c r="H42" s="98">
        <f>тепло!H39+' ВС'!I43</f>
        <v>210.88200000000001</v>
      </c>
      <c r="I42" s="95">
        <f>тепло!I39+' ВС'!J43</f>
        <v>587.94900000000007</v>
      </c>
      <c r="J42" s="98">
        <f>тепло!J39+' ВС'!K43</f>
        <v>192.18700000000001</v>
      </c>
      <c r="K42" s="98">
        <f>тепло!K39+' ВС'!L43</f>
        <v>169.81200000000001</v>
      </c>
      <c r="L42" s="98">
        <f>тепло!L39+' ВС'!M43</f>
        <v>192.31</v>
      </c>
      <c r="M42" s="95">
        <f>тепло!M39+' ВС'!N43</f>
        <v>554.30899999999997</v>
      </c>
      <c r="N42" s="95">
        <f>тепло!N39+' ВС'!O43</f>
        <v>1142.258</v>
      </c>
      <c r="O42" s="98">
        <f>тепло!O39+' ВС'!P43</f>
        <v>185.511</v>
      </c>
      <c r="P42" s="98">
        <f>тепло!P39+' ВС'!Q43</f>
        <v>185.76400000000001</v>
      </c>
      <c r="Q42" s="98">
        <f>тепло!Q39+' ВС'!R43</f>
        <v>186.54</v>
      </c>
      <c r="R42" s="95">
        <f>тепло!R39+' ВС'!S43</f>
        <v>557.81499999999994</v>
      </c>
      <c r="S42" s="95">
        <f>тепло!S39+' ВС'!T43</f>
        <v>1700.0729999999999</v>
      </c>
      <c r="T42" s="98">
        <f>тепло!T39+' ВС'!U43</f>
        <v>291.55500000000001</v>
      </c>
      <c r="U42" s="98">
        <f>тепло!U39+' ВС'!V43</f>
        <v>199.16300000000001</v>
      </c>
      <c r="V42" s="98">
        <f>тепло!V39+' ВС'!W43</f>
        <v>199.16300000000001</v>
      </c>
      <c r="W42" s="95">
        <f>тепло!W39+' ВС'!X43</f>
        <v>689.88100000000009</v>
      </c>
    </row>
    <row r="43" spans="1:23" ht="18.75" x14ac:dyDescent="0.25">
      <c r="A43" s="93" t="s">
        <v>45</v>
      </c>
      <c r="B43" s="98">
        <f>тепло!B40+' ВС'!C44</f>
        <v>331.65999999999997</v>
      </c>
      <c r="C43" s="98">
        <f>тепло!C40+' ВС'!D44</f>
        <v>93.34</v>
      </c>
      <c r="D43" s="98">
        <f>тепло!D40+' ВС'!E44</f>
        <v>425</v>
      </c>
      <c r="E43" s="95">
        <f>тепло!E40+' ВС'!F44</f>
        <v>368.08499999999998</v>
      </c>
      <c r="F43" s="98">
        <f>тепло!F40+' ВС'!G44</f>
        <v>125.779</v>
      </c>
      <c r="G43" s="98">
        <f>тепло!G40+' ВС'!H44</f>
        <v>49.042999999999999</v>
      </c>
      <c r="H43" s="98">
        <f>тепло!H40+' ВС'!I44</f>
        <v>52.027999999999999</v>
      </c>
      <c r="I43" s="95">
        <f>тепло!I40+' ВС'!J44</f>
        <v>226.85</v>
      </c>
      <c r="J43" s="98">
        <f>тепло!J40+' ВС'!K44</f>
        <v>17.318999999999999</v>
      </c>
      <c r="K43" s="98">
        <f>тепло!K40+' ВС'!L44</f>
        <v>27.847000000000001</v>
      </c>
      <c r="L43" s="98">
        <f>тепло!L40+' ВС'!M44</f>
        <v>23.411999999999999</v>
      </c>
      <c r="M43" s="95">
        <f>тепло!M40+' ВС'!N44</f>
        <v>68.578000000000003</v>
      </c>
      <c r="N43" s="95">
        <f>тепло!N40+' ВС'!O44</f>
        <v>295.428</v>
      </c>
      <c r="O43" s="98">
        <f>тепло!O40+' ВС'!P44</f>
        <v>11.59</v>
      </c>
      <c r="P43" s="98">
        <f>тепло!P40+' ВС'!Q44</f>
        <v>12.314</v>
      </c>
      <c r="Q43" s="98">
        <f>тепло!Q40+' ВС'!R44</f>
        <v>2.25</v>
      </c>
      <c r="R43" s="95">
        <f>тепло!R40+' ВС'!S44</f>
        <v>26.154</v>
      </c>
      <c r="S43" s="95">
        <f>тепло!S40+' ВС'!T44</f>
        <v>321.58199999999999</v>
      </c>
      <c r="T43" s="98">
        <f>тепло!T40+' ВС'!U44</f>
        <v>12.225</v>
      </c>
      <c r="U43" s="98">
        <f>тепло!U40+' ВС'!V44</f>
        <v>17.138999999999999</v>
      </c>
      <c r="V43" s="98">
        <f>тепло!V40+' ВС'!W44</f>
        <v>17.138999999999999</v>
      </c>
      <c r="W43" s="95">
        <f>тепло!W40+' ВС'!X44</f>
        <v>46.503</v>
      </c>
    </row>
    <row r="44" spans="1:23" ht="18.75" x14ac:dyDescent="0.25">
      <c r="A44" s="96" t="s">
        <v>46</v>
      </c>
      <c r="B44" s="95">
        <f>тепло!B41+' ВС'!C45</f>
        <v>15.356999999999999</v>
      </c>
      <c r="C44" s="98">
        <f>тепло!C41+' ВС'!D45</f>
        <v>74.902999999999992</v>
      </c>
      <c r="D44" s="98">
        <f>тепло!D41+' ВС'!E45</f>
        <v>90.259999999999991</v>
      </c>
      <c r="E44" s="95">
        <f>тепло!E41+' ВС'!F45</f>
        <v>90.259999999999991</v>
      </c>
      <c r="F44" s="98">
        <f>тепло!F41+' ВС'!G45</f>
        <v>11.110000000000001</v>
      </c>
      <c r="G44" s="98">
        <f>тепло!G41+' ВС'!H45</f>
        <v>13.610000000000001</v>
      </c>
      <c r="H44" s="98">
        <f>тепло!H41+' ВС'!I45</f>
        <v>15.110000000000001</v>
      </c>
      <c r="I44" s="95">
        <f>тепло!I41+' ВС'!J45</f>
        <v>39.830000000000005</v>
      </c>
      <c r="J44" s="98">
        <f>тепло!J41+' ВС'!K45</f>
        <v>11.110000000000001</v>
      </c>
      <c r="K44" s="98">
        <f>тепло!K41+' ВС'!L45</f>
        <v>3</v>
      </c>
      <c r="L44" s="98">
        <f>тепло!L41+' ВС'!M45</f>
        <v>3</v>
      </c>
      <c r="M44" s="95">
        <f>тепло!M41+' ВС'!N45</f>
        <v>17.11</v>
      </c>
      <c r="N44" s="95">
        <f>тепло!N41+' ВС'!O45</f>
        <v>56.940000000000005</v>
      </c>
      <c r="O44" s="98">
        <f>тепло!O41+' ВС'!P45</f>
        <v>1</v>
      </c>
      <c r="P44" s="98">
        <f>тепло!P41+' ВС'!Q45</f>
        <v>0</v>
      </c>
      <c r="Q44" s="98">
        <f>тепло!Q41+' ВС'!R45</f>
        <v>0</v>
      </c>
      <c r="R44" s="95">
        <f>тепло!R41+' ВС'!S45</f>
        <v>1</v>
      </c>
      <c r="S44" s="95">
        <f>тепло!S41+' ВС'!T45</f>
        <v>57.940000000000005</v>
      </c>
      <c r="T44" s="98">
        <f>тепло!T41+' ВС'!U45</f>
        <v>9.1000000000000014</v>
      </c>
      <c r="U44" s="98">
        <f>тепло!U41+' ВС'!V45</f>
        <v>12.110000000000001</v>
      </c>
      <c r="V44" s="98">
        <f>тепло!V41+' ВС'!W45</f>
        <v>11.110000000000001</v>
      </c>
      <c r="W44" s="95">
        <f>тепло!W41+' ВС'!X45</f>
        <v>32.32</v>
      </c>
    </row>
    <row r="45" spans="1:23" ht="18.75" x14ac:dyDescent="0.25">
      <c r="A45" s="93" t="s">
        <v>47</v>
      </c>
      <c r="B45" s="98">
        <f>тепло!B42+' ВС'!C46</f>
        <v>0</v>
      </c>
      <c r="C45" s="98">
        <f>тепло!C42+' ВС'!D46</f>
        <v>46.41</v>
      </c>
      <c r="D45" s="98">
        <f>тепло!D42+' ВС'!E46</f>
        <v>46.41</v>
      </c>
      <c r="E45" s="95">
        <f>тепло!E42+' ВС'!F46</f>
        <v>46.41</v>
      </c>
      <c r="F45" s="98">
        <f>тепло!F42+' ВС'!G46</f>
        <v>7.14</v>
      </c>
      <c r="G45" s="98">
        <f>тепло!G42+' ВС'!H46</f>
        <v>7.14</v>
      </c>
      <c r="H45" s="98">
        <f>тепло!H42+' ВС'!I46</f>
        <v>7.14</v>
      </c>
      <c r="I45" s="95">
        <f>тепло!I42+' ВС'!J46</f>
        <v>21.419999999999998</v>
      </c>
      <c r="J45" s="98">
        <f>тепло!J42+' ВС'!K46</f>
        <v>7.14</v>
      </c>
      <c r="K45" s="98">
        <f>тепло!K42+' ВС'!L46</f>
        <v>0</v>
      </c>
      <c r="L45" s="98">
        <f>тепло!L42+' ВС'!M46</f>
        <v>0</v>
      </c>
      <c r="M45" s="95">
        <f>тепло!M42+' ВС'!N46</f>
        <v>7.14</v>
      </c>
      <c r="N45" s="95">
        <f>тепло!N42+' ВС'!O46</f>
        <v>28.56</v>
      </c>
      <c r="O45" s="98">
        <f>тепло!O42+' ВС'!P46</f>
        <v>0</v>
      </c>
      <c r="P45" s="98">
        <f>тепло!P42+' ВС'!Q46</f>
        <v>0</v>
      </c>
      <c r="Q45" s="98">
        <f>тепло!Q42+' ВС'!R46</f>
        <v>0</v>
      </c>
      <c r="R45" s="95">
        <f>тепло!R42+' ВС'!S46</f>
        <v>0</v>
      </c>
      <c r="S45" s="95">
        <f>тепло!S42+' ВС'!T46</f>
        <v>28.56</v>
      </c>
      <c r="T45" s="98">
        <f>тепло!T42+' ВС'!U46</f>
        <v>3.57</v>
      </c>
      <c r="U45" s="98">
        <f>тепло!U42+' ВС'!V46</f>
        <v>7.14</v>
      </c>
      <c r="V45" s="98">
        <f>тепло!V42+' ВС'!W46</f>
        <v>7.14</v>
      </c>
      <c r="W45" s="95">
        <f>тепло!W42+' ВС'!X46</f>
        <v>17.849999999999998</v>
      </c>
    </row>
    <row r="46" spans="1:23" ht="18.75" x14ac:dyDescent="0.25">
      <c r="A46" s="93" t="s">
        <v>48</v>
      </c>
      <c r="B46" s="98">
        <f>тепло!B43+' ВС'!C47</f>
        <v>3.43</v>
      </c>
      <c r="C46" s="98">
        <f>тепло!C43+' ВС'!D47</f>
        <v>12.57</v>
      </c>
      <c r="D46" s="98">
        <f>тепло!D43+' ВС'!E47</f>
        <v>16</v>
      </c>
      <c r="E46" s="95">
        <f>тепло!E43+' ВС'!F47</f>
        <v>16</v>
      </c>
      <c r="F46" s="98">
        <f>тепло!F43+' ВС'!G47</f>
        <v>1</v>
      </c>
      <c r="G46" s="98">
        <f>тепло!G43+' ВС'!H47</f>
        <v>2</v>
      </c>
      <c r="H46" s="98">
        <f>тепло!H43+' ВС'!I47</f>
        <v>1</v>
      </c>
      <c r="I46" s="95">
        <f>тепло!I43+' ВС'!J47</f>
        <v>4</v>
      </c>
      <c r="J46" s="98">
        <f>тепло!J43+' ВС'!K47</f>
        <v>1</v>
      </c>
      <c r="K46" s="98">
        <f>тепло!K43+' ВС'!L47</f>
        <v>3</v>
      </c>
      <c r="L46" s="98">
        <f>тепло!L43+' ВС'!M47</f>
        <v>3</v>
      </c>
      <c r="M46" s="95">
        <f>тепло!M43+' ВС'!N47</f>
        <v>7</v>
      </c>
      <c r="N46" s="95">
        <f>тепло!N43+' ВС'!O47</f>
        <v>11</v>
      </c>
      <c r="O46" s="98">
        <f>тепло!O43+' ВС'!P47</f>
        <v>1</v>
      </c>
      <c r="P46" s="98">
        <f>тепло!P43+' ВС'!Q47</f>
        <v>0</v>
      </c>
      <c r="Q46" s="98">
        <f>тепло!Q43+' ВС'!R47</f>
        <v>0</v>
      </c>
      <c r="R46" s="95">
        <f>тепло!R43+' ВС'!S47</f>
        <v>1</v>
      </c>
      <c r="S46" s="95">
        <f>тепло!S43+' ВС'!T47</f>
        <v>12</v>
      </c>
      <c r="T46" s="98">
        <f>тепло!T43+' ВС'!U47</f>
        <v>1</v>
      </c>
      <c r="U46" s="98">
        <f>тепло!U43+' ВС'!V47</f>
        <v>2</v>
      </c>
      <c r="V46" s="98">
        <f>тепло!V43+' ВС'!W47</f>
        <v>1</v>
      </c>
      <c r="W46" s="95">
        <f>тепло!W43+' ВС'!X47</f>
        <v>4</v>
      </c>
    </row>
    <row r="47" spans="1:23" ht="18.75" x14ac:dyDescent="0.25">
      <c r="A47" s="93" t="s">
        <v>49</v>
      </c>
      <c r="B47" s="98">
        <f>тепло!B44+' ВС'!C48</f>
        <v>0</v>
      </c>
      <c r="C47" s="98">
        <f>тепло!C44+' ВС'!D48</f>
        <v>0</v>
      </c>
      <c r="D47" s="98">
        <f>тепло!D44+' ВС'!E48</f>
        <v>0</v>
      </c>
      <c r="E47" s="95">
        <f>тепло!E44+' ВС'!F48</f>
        <v>0</v>
      </c>
      <c r="F47" s="98">
        <f>тепло!F44+' ВС'!G48</f>
        <v>0</v>
      </c>
      <c r="G47" s="98">
        <f>тепло!G44+' ВС'!H48</f>
        <v>0</v>
      </c>
      <c r="H47" s="98">
        <f>тепло!H44+' ВС'!I48</f>
        <v>0</v>
      </c>
      <c r="I47" s="95">
        <f>тепло!I44+' ВС'!J48</f>
        <v>0</v>
      </c>
      <c r="J47" s="98">
        <f>тепло!J44+' ВС'!K48</f>
        <v>0</v>
      </c>
      <c r="K47" s="98">
        <f>тепло!K44+' ВС'!L48</f>
        <v>0</v>
      </c>
      <c r="L47" s="98">
        <f>тепло!L44+' ВС'!M48</f>
        <v>0</v>
      </c>
      <c r="M47" s="95">
        <f>тепло!M44+' ВС'!N48</f>
        <v>0</v>
      </c>
      <c r="N47" s="95">
        <f>тепло!N44+' ВС'!O48</f>
        <v>0</v>
      </c>
      <c r="O47" s="98">
        <f>тепло!O44+' ВС'!P48</f>
        <v>0</v>
      </c>
      <c r="P47" s="98">
        <f>тепло!P44+' ВС'!Q48</f>
        <v>0</v>
      </c>
      <c r="Q47" s="98">
        <f>тепло!Q44+' ВС'!R48</f>
        <v>0</v>
      </c>
      <c r="R47" s="95">
        <f>тепло!R44+' ВС'!S48</f>
        <v>0</v>
      </c>
      <c r="S47" s="95">
        <f>тепло!S44+' ВС'!T48</f>
        <v>0</v>
      </c>
      <c r="T47" s="98">
        <f>тепло!T44+' ВС'!U48</f>
        <v>0</v>
      </c>
      <c r="U47" s="98">
        <f>тепло!U44+' ВС'!V48</f>
        <v>0</v>
      </c>
      <c r="V47" s="98">
        <f>тепло!V44+' ВС'!W48</f>
        <v>0</v>
      </c>
      <c r="W47" s="95">
        <f>тепло!W44+' ВС'!X48</f>
        <v>0</v>
      </c>
    </row>
    <row r="48" spans="1:23" ht="18.75" x14ac:dyDescent="0.25">
      <c r="A48" s="93" t="s">
        <v>50</v>
      </c>
      <c r="B48" s="98">
        <f>тепло!B45+' ВС'!C49</f>
        <v>11.927</v>
      </c>
      <c r="C48" s="98">
        <f>тепло!C45+' ВС'!D49</f>
        <v>15.923000000000002</v>
      </c>
      <c r="D48" s="98">
        <f>тепло!D45+' ВС'!E49</f>
        <v>27.85</v>
      </c>
      <c r="E48" s="98">
        <f>тепло!E45+' ВС'!F49</f>
        <v>27.85</v>
      </c>
      <c r="F48" s="98">
        <f>тепло!F45+' ВС'!G49</f>
        <v>2.97</v>
      </c>
      <c r="G48" s="98">
        <f>тепло!G45+' ВС'!H49</f>
        <v>4.4700000000000006</v>
      </c>
      <c r="H48" s="98">
        <f>тепло!H45+' ВС'!I49</f>
        <v>6.9700000000000006</v>
      </c>
      <c r="I48" s="98">
        <f>тепло!I45+' ВС'!J49</f>
        <v>14.41</v>
      </c>
      <c r="J48" s="98">
        <f>тепло!J45+' ВС'!K49</f>
        <v>2.97</v>
      </c>
      <c r="K48" s="98">
        <f>тепло!K45+' ВС'!L49</f>
        <v>0</v>
      </c>
      <c r="L48" s="98">
        <f>тепло!L45+' ВС'!M49</f>
        <v>0</v>
      </c>
      <c r="M48" s="98">
        <f>тепло!M45+' ВС'!N49</f>
        <v>2.97</v>
      </c>
      <c r="N48" s="98">
        <f>тепло!N45+' ВС'!O49</f>
        <v>17.380000000000003</v>
      </c>
      <c r="O48" s="98">
        <f>тепло!O45+' ВС'!P49</f>
        <v>0</v>
      </c>
      <c r="P48" s="98">
        <f>тепло!P45+' ВС'!Q49</f>
        <v>0</v>
      </c>
      <c r="Q48" s="98">
        <f>тепло!Q45+' ВС'!R49</f>
        <v>0</v>
      </c>
      <c r="R48" s="98">
        <f>тепло!R45+' ВС'!S49</f>
        <v>0</v>
      </c>
      <c r="S48" s="98">
        <f>тепло!S45+' ВС'!T49</f>
        <v>17.380000000000003</v>
      </c>
      <c r="T48" s="98">
        <f>тепло!T45+' ВС'!U49</f>
        <v>4.53</v>
      </c>
      <c r="U48" s="98">
        <f>тепло!U45+' ВС'!V49</f>
        <v>2.97</v>
      </c>
      <c r="V48" s="98">
        <f>тепло!V45+' ВС'!W49</f>
        <v>2.97</v>
      </c>
      <c r="W48" s="98">
        <f>тепло!W45+' ВС'!X49</f>
        <v>10.47</v>
      </c>
    </row>
    <row r="49" spans="1:23" ht="19.5" x14ac:dyDescent="0.25">
      <c r="A49" s="96" t="s">
        <v>51</v>
      </c>
      <c r="B49" s="102">
        <f>тепло!B46+' ВС'!C50</f>
        <v>187.994</v>
      </c>
      <c r="C49" s="97">
        <f>тепло!C46+' ВС'!D50</f>
        <v>91.006</v>
      </c>
      <c r="D49" s="98">
        <f>тепло!D46+' ВС'!E50</f>
        <v>279</v>
      </c>
      <c r="E49" s="95">
        <f>тепло!E46+' ВС'!F50</f>
        <v>0</v>
      </c>
      <c r="F49" s="98">
        <f>тепло!F46+' ВС'!G50</f>
        <v>0</v>
      </c>
      <c r="G49" s="98">
        <f>тепло!G46+' ВС'!H50</f>
        <v>0</v>
      </c>
      <c r="H49" s="98">
        <f>тепло!H46+' ВС'!I50</f>
        <v>0</v>
      </c>
      <c r="I49" s="95">
        <f>тепло!I46+' ВС'!J50</f>
        <v>0</v>
      </c>
      <c r="J49" s="98">
        <f>тепло!J46+' ВС'!K50</f>
        <v>0</v>
      </c>
      <c r="K49" s="98">
        <f>тепло!K46+' ВС'!L50</f>
        <v>0</v>
      </c>
      <c r="L49" s="98">
        <f>тепло!L46+' ВС'!M50</f>
        <v>0</v>
      </c>
      <c r="M49" s="95">
        <f>тепло!M46+' ВС'!N50</f>
        <v>0</v>
      </c>
      <c r="N49" s="95">
        <f>тепло!N46+' ВС'!O50</f>
        <v>0</v>
      </c>
      <c r="O49" s="98">
        <f>тепло!O46+' ВС'!P50</f>
        <v>0</v>
      </c>
      <c r="P49" s="98">
        <f>тепло!P46+' ВС'!Q50</f>
        <v>0</v>
      </c>
      <c r="Q49" s="98">
        <f>тепло!Q46+' ВС'!R50</f>
        <v>0</v>
      </c>
      <c r="R49" s="95">
        <f>тепло!R46+' ВС'!S50</f>
        <v>0</v>
      </c>
      <c r="S49" s="95">
        <f>тепло!S46+' ВС'!T50</f>
        <v>0</v>
      </c>
      <c r="T49" s="98">
        <f>тепло!T46+' ВС'!U50</f>
        <v>0</v>
      </c>
      <c r="U49" s="98">
        <f>тепло!U46+' ВС'!V50</f>
        <v>0</v>
      </c>
      <c r="V49" s="98">
        <f>тепло!V46+' ВС'!W50</f>
        <v>0</v>
      </c>
      <c r="W49" s="95">
        <f>тепло!W46+' ВС'!X50</f>
        <v>0</v>
      </c>
    </row>
    <row r="50" spans="1:23" ht="37.5" x14ac:dyDescent="0.25">
      <c r="A50" s="96" t="s">
        <v>88</v>
      </c>
      <c r="B50" s="102">
        <f>тепло!B47+' ВС'!C51</f>
        <v>214.76</v>
      </c>
      <c r="C50" s="97">
        <f>тепло!C47+' ВС'!D51</f>
        <v>-179.76</v>
      </c>
      <c r="D50" s="98">
        <f>тепло!D47+' ВС'!E51</f>
        <v>35</v>
      </c>
      <c r="E50" s="95">
        <f>тепло!E47+' ВС'!F51</f>
        <v>35</v>
      </c>
      <c r="F50" s="98">
        <f>тепло!F47+' ВС'!G51</f>
        <v>0</v>
      </c>
      <c r="G50" s="98">
        <f>тепло!G47+' ВС'!H51</f>
        <v>5</v>
      </c>
      <c r="H50" s="98">
        <f>тепло!H47+' ВС'!I51</f>
        <v>0</v>
      </c>
      <c r="I50" s="95">
        <f>тепло!I47+' ВС'!J51</f>
        <v>5</v>
      </c>
      <c r="J50" s="98">
        <f>тепло!J47+' ВС'!K51</f>
        <v>0</v>
      </c>
      <c r="K50" s="98">
        <f>тепло!K47+' ВС'!L51</f>
        <v>0</v>
      </c>
      <c r="L50" s="98">
        <f>тепло!L47+' ВС'!M51</f>
        <v>5</v>
      </c>
      <c r="M50" s="95">
        <f>тепло!M47+' ВС'!N51</f>
        <v>5</v>
      </c>
      <c r="N50" s="95">
        <f>тепло!N47+' ВС'!O51</f>
        <v>10</v>
      </c>
      <c r="O50" s="98">
        <f>тепло!O47+' ВС'!P51</f>
        <v>0</v>
      </c>
      <c r="P50" s="98">
        <f>тепло!P47+' ВС'!Q51</f>
        <v>10</v>
      </c>
      <c r="Q50" s="98">
        <f>тепло!Q47+' ВС'!R51</f>
        <v>15</v>
      </c>
      <c r="R50" s="95">
        <f>тепло!R47+' ВС'!S51</f>
        <v>25</v>
      </c>
      <c r="S50" s="95">
        <f>тепло!S47+' ВС'!T51</f>
        <v>35</v>
      </c>
      <c r="T50" s="98">
        <f>тепло!T47+' ВС'!U51</f>
        <v>0</v>
      </c>
      <c r="U50" s="98">
        <f>тепло!U47+' ВС'!V51</f>
        <v>0</v>
      </c>
      <c r="V50" s="98">
        <f>тепло!V47+' ВС'!W51</f>
        <v>0</v>
      </c>
      <c r="W50" s="95">
        <f>тепло!W47+' ВС'!X51</f>
        <v>0</v>
      </c>
    </row>
    <row r="51" spans="1:23" ht="19.5" x14ac:dyDescent="0.25">
      <c r="A51" s="96" t="s">
        <v>81</v>
      </c>
      <c r="B51" s="102">
        <f>тепло!B48+' ВС'!C52</f>
        <v>844.87</v>
      </c>
      <c r="C51" s="97">
        <f>тепло!C48+' ВС'!D52</f>
        <v>458.68999999999994</v>
      </c>
      <c r="D51" s="98">
        <f>тепло!D48+' ВС'!E52</f>
        <v>1303.56</v>
      </c>
      <c r="E51" s="95">
        <f>тепло!E48+' ВС'!F52</f>
        <v>1303.56</v>
      </c>
      <c r="F51" s="98">
        <f>тепло!F48+' ВС'!G52</f>
        <v>108.63</v>
      </c>
      <c r="G51" s="98">
        <f>тепло!G48+' ВС'!H52</f>
        <v>108.63</v>
      </c>
      <c r="H51" s="98">
        <f>тепло!H48+' ВС'!I52</f>
        <v>108.63</v>
      </c>
      <c r="I51" s="95">
        <f>тепло!I48+' ВС'!J52</f>
        <v>325.89</v>
      </c>
      <c r="J51" s="98">
        <f>тепло!J48+' ВС'!K52</f>
        <v>108.63</v>
      </c>
      <c r="K51" s="98">
        <f>тепло!K48+' ВС'!L52</f>
        <v>108.63</v>
      </c>
      <c r="L51" s="98">
        <f>тепло!L48+' ВС'!M52</f>
        <v>108.63</v>
      </c>
      <c r="M51" s="95">
        <f>тепло!M48+' ВС'!N52</f>
        <v>325.89</v>
      </c>
      <c r="N51" s="95">
        <f>тепло!N48+' ВС'!O52</f>
        <v>651.78</v>
      </c>
      <c r="O51" s="98">
        <f>тепло!O48+' ВС'!P52</f>
        <v>108.63</v>
      </c>
      <c r="P51" s="98">
        <f>тепло!P48+' ВС'!Q52</f>
        <v>108.63</v>
      </c>
      <c r="Q51" s="98">
        <f>тепло!Q48+' ВС'!R52</f>
        <v>108.63</v>
      </c>
      <c r="R51" s="95">
        <f>тепло!R48+' ВС'!S52</f>
        <v>325.89</v>
      </c>
      <c r="S51" s="95">
        <f>тепло!S48+' ВС'!T52</f>
        <v>977.67</v>
      </c>
      <c r="T51" s="98">
        <f>тепло!T48+' ВС'!U52</f>
        <v>108.63</v>
      </c>
      <c r="U51" s="98">
        <f>тепло!U48+' ВС'!V52</f>
        <v>108.63</v>
      </c>
      <c r="V51" s="98">
        <f>тепло!V48+' ВС'!W52</f>
        <v>108.63</v>
      </c>
      <c r="W51" s="95">
        <f>тепло!W48+' ВС'!X52</f>
        <v>325.89</v>
      </c>
    </row>
    <row r="52" spans="1:23" ht="18.75" x14ac:dyDescent="0.25">
      <c r="A52" s="96" t="s">
        <v>52</v>
      </c>
      <c r="B52" s="95">
        <f>тепло!B49+' ВС'!C53</f>
        <v>48.38</v>
      </c>
      <c r="C52" s="98">
        <f>тепло!C49+' ВС'!D53</f>
        <v>9.6199999999999974</v>
      </c>
      <c r="D52" s="98">
        <f>тепло!D49+' ВС'!E53</f>
        <v>58</v>
      </c>
      <c r="E52" s="95">
        <f>тепло!E49+' ВС'!F53</f>
        <v>12</v>
      </c>
      <c r="F52" s="98">
        <f>тепло!F49+' ВС'!G53</f>
        <v>1</v>
      </c>
      <c r="G52" s="98">
        <f>тепло!G49+' ВС'!H53</f>
        <v>1</v>
      </c>
      <c r="H52" s="98">
        <f>тепло!H49+' ВС'!I53</f>
        <v>1</v>
      </c>
      <c r="I52" s="95">
        <f>тепло!I49+' ВС'!J53</f>
        <v>3</v>
      </c>
      <c r="J52" s="98">
        <f>тепло!J49+' ВС'!K53</f>
        <v>1</v>
      </c>
      <c r="K52" s="98">
        <f>тепло!K49+' ВС'!L53</f>
        <v>1</v>
      </c>
      <c r="L52" s="98">
        <f>тепло!L49+' ВС'!M53</f>
        <v>1</v>
      </c>
      <c r="M52" s="95">
        <f>тепло!M49+' ВС'!N53</f>
        <v>3</v>
      </c>
      <c r="N52" s="95">
        <f>тепло!N49+' ВС'!O53</f>
        <v>6</v>
      </c>
      <c r="O52" s="98">
        <f>тепло!O49+' ВС'!P53</f>
        <v>1</v>
      </c>
      <c r="P52" s="98">
        <f>тепло!P49+' ВС'!Q53</f>
        <v>1</v>
      </c>
      <c r="Q52" s="98">
        <f>тепло!Q49+' ВС'!R53</f>
        <v>1</v>
      </c>
      <c r="R52" s="95">
        <f>тепло!R49+' ВС'!S53</f>
        <v>3</v>
      </c>
      <c r="S52" s="95">
        <f>тепло!S49+' ВС'!T53</f>
        <v>9</v>
      </c>
      <c r="T52" s="98">
        <f>тепло!T49+' ВС'!U53</f>
        <v>1</v>
      </c>
      <c r="U52" s="98">
        <f>тепло!U49+' ВС'!V53</f>
        <v>1</v>
      </c>
      <c r="V52" s="98">
        <f>тепло!V49+' ВС'!W53</f>
        <v>1</v>
      </c>
      <c r="W52" s="95">
        <f>тепло!W49+' ВС'!X53</f>
        <v>3</v>
      </c>
    </row>
    <row r="53" spans="1:23" ht="18.75" x14ac:dyDescent="0.25">
      <c r="A53" s="93" t="s">
        <v>53</v>
      </c>
      <c r="B53" s="98">
        <f>тепло!B50+' ВС'!C54</f>
        <v>0</v>
      </c>
      <c r="C53" s="98">
        <f>тепло!C50+' ВС'!D54</f>
        <v>0</v>
      </c>
      <c r="D53" s="98">
        <f>тепло!D50+' ВС'!E54</f>
        <v>0</v>
      </c>
      <c r="E53" s="95">
        <f>тепло!E50+' ВС'!F54</f>
        <v>0</v>
      </c>
      <c r="F53" s="98">
        <f>тепло!F50+' ВС'!G54</f>
        <v>0</v>
      </c>
      <c r="G53" s="98">
        <f>тепло!G50+' ВС'!H54</f>
        <v>0</v>
      </c>
      <c r="H53" s="98">
        <f>тепло!H50+' ВС'!I54</f>
        <v>0</v>
      </c>
      <c r="I53" s="95">
        <f>тепло!I50+' ВС'!J54</f>
        <v>0</v>
      </c>
      <c r="J53" s="98">
        <f>тепло!J50+' ВС'!K54</f>
        <v>0</v>
      </c>
      <c r="K53" s="98">
        <f>тепло!K50+' ВС'!L54</f>
        <v>0</v>
      </c>
      <c r="L53" s="98">
        <f>тепло!L50+' ВС'!M54</f>
        <v>0</v>
      </c>
      <c r="M53" s="95">
        <f>тепло!M50+' ВС'!N54</f>
        <v>0</v>
      </c>
      <c r="N53" s="95">
        <f>тепло!N50+' ВС'!O54</f>
        <v>0</v>
      </c>
      <c r="O53" s="98">
        <f>тепло!O50+' ВС'!P54</f>
        <v>0</v>
      </c>
      <c r="P53" s="98">
        <f>тепло!P50+' ВС'!Q54</f>
        <v>0</v>
      </c>
      <c r="Q53" s="98">
        <f>тепло!Q50+' ВС'!R54</f>
        <v>0</v>
      </c>
      <c r="R53" s="95">
        <f>тепло!R50+' ВС'!S54</f>
        <v>0</v>
      </c>
      <c r="S53" s="95">
        <f>тепло!S50+' ВС'!T54</f>
        <v>0</v>
      </c>
      <c r="T53" s="98">
        <f>тепло!T50+' ВС'!U54</f>
        <v>0</v>
      </c>
      <c r="U53" s="98">
        <f>тепло!U50+' ВС'!V54</f>
        <v>0</v>
      </c>
      <c r="V53" s="98">
        <f>тепло!V50+' ВС'!W54</f>
        <v>0</v>
      </c>
      <c r="W53" s="95">
        <f>тепло!W50+' ВС'!X54</f>
        <v>0</v>
      </c>
    </row>
    <row r="54" spans="1:23" ht="18.75" x14ac:dyDescent="0.25">
      <c r="A54" s="93" t="s">
        <v>86</v>
      </c>
      <c r="B54" s="98">
        <f>тепло!B51+' ВС'!C55</f>
        <v>0</v>
      </c>
      <c r="C54" s="98">
        <f>тепло!C51+' ВС'!D55</f>
        <v>46</v>
      </c>
      <c r="D54" s="98">
        <f>тепло!D51+' ВС'!E55</f>
        <v>46</v>
      </c>
      <c r="E54" s="95">
        <f>тепло!E51+' ВС'!F55</f>
        <v>0</v>
      </c>
      <c r="F54" s="98">
        <f>тепло!F51+' ВС'!G55</f>
        <v>0</v>
      </c>
      <c r="G54" s="98">
        <f>тепло!G51+' ВС'!H55</f>
        <v>0</v>
      </c>
      <c r="H54" s="98">
        <f>тепло!H51+' ВС'!I55</f>
        <v>0</v>
      </c>
      <c r="I54" s="95">
        <f>тепло!I51+' ВС'!J55</f>
        <v>0</v>
      </c>
      <c r="J54" s="98">
        <f>тепло!J51+' ВС'!K55</f>
        <v>0</v>
      </c>
      <c r="K54" s="98">
        <f>тепло!K51+' ВС'!L55</f>
        <v>0</v>
      </c>
      <c r="L54" s="98">
        <f>тепло!L51+' ВС'!M55</f>
        <v>0</v>
      </c>
      <c r="M54" s="95">
        <f>тепло!M51+' ВС'!N55</f>
        <v>0</v>
      </c>
      <c r="N54" s="95">
        <f>тепло!N51+' ВС'!O55</f>
        <v>0</v>
      </c>
      <c r="O54" s="98">
        <f>тепло!O51+' ВС'!P55</f>
        <v>0</v>
      </c>
      <c r="P54" s="98">
        <f>тепло!P51+' ВС'!Q55</f>
        <v>0</v>
      </c>
      <c r="Q54" s="98">
        <f>тепло!Q51+' ВС'!R55</f>
        <v>0</v>
      </c>
      <c r="R54" s="95">
        <f>тепло!R51+' ВС'!S55</f>
        <v>0</v>
      </c>
      <c r="S54" s="95">
        <f>тепло!S51+' ВС'!T55</f>
        <v>0</v>
      </c>
      <c r="T54" s="98">
        <f>тепло!T51+' ВС'!U55</f>
        <v>0</v>
      </c>
      <c r="U54" s="98">
        <f>тепло!U51+' ВС'!V55</f>
        <v>0</v>
      </c>
      <c r="V54" s="98">
        <f>тепло!V51+' ВС'!W55</f>
        <v>0</v>
      </c>
      <c r="W54" s="95">
        <f>тепло!W51+' ВС'!X55</f>
        <v>0</v>
      </c>
    </row>
    <row r="55" spans="1:23" ht="18.75" x14ac:dyDescent="0.25">
      <c r="A55" s="93" t="s">
        <v>89</v>
      </c>
      <c r="B55" s="98">
        <f>тепло!B52+' ВС'!C56</f>
        <v>38.74</v>
      </c>
      <c r="C55" s="98">
        <f>тепло!C52+' ВС'!D56</f>
        <v>-26.740000000000002</v>
      </c>
      <c r="D55" s="98">
        <f>тепло!D52+' ВС'!E56</f>
        <v>12</v>
      </c>
      <c r="E55" s="95">
        <f>тепло!E52+' ВС'!F56</f>
        <v>12</v>
      </c>
      <c r="F55" s="98">
        <f>тепло!F52+' ВС'!G56</f>
        <v>1</v>
      </c>
      <c r="G55" s="98">
        <f>тепло!G52+' ВС'!H56</f>
        <v>1</v>
      </c>
      <c r="H55" s="98">
        <f>тепло!H52+' ВС'!I56</f>
        <v>1</v>
      </c>
      <c r="I55" s="95">
        <f>тепло!I52+' ВС'!J56</f>
        <v>3</v>
      </c>
      <c r="J55" s="98">
        <f>тепло!J52+' ВС'!K56</f>
        <v>1</v>
      </c>
      <c r="K55" s="98">
        <f>тепло!K52+' ВС'!L56</f>
        <v>1</v>
      </c>
      <c r="L55" s="98">
        <f>тепло!L52+' ВС'!M56</f>
        <v>1</v>
      </c>
      <c r="M55" s="95">
        <f>тепло!M52+' ВС'!N56</f>
        <v>3</v>
      </c>
      <c r="N55" s="95">
        <f>тепло!N52+' ВС'!O56</f>
        <v>6</v>
      </c>
      <c r="O55" s="98">
        <f>тепло!O52+' ВС'!P56</f>
        <v>1</v>
      </c>
      <c r="P55" s="98">
        <f>тепло!P52+' ВС'!Q56</f>
        <v>1</v>
      </c>
      <c r="Q55" s="98">
        <f>тепло!Q52+' ВС'!R56</f>
        <v>1</v>
      </c>
      <c r="R55" s="95">
        <f>тепло!R52+' ВС'!S56</f>
        <v>3</v>
      </c>
      <c r="S55" s="95">
        <f>тепло!S52+' ВС'!T56</f>
        <v>9</v>
      </c>
      <c r="T55" s="98">
        <f>тепло!T52+' ВС'!U56</f>
        <v>1</v>
      </c>
      <c r="U55" s="98">
        <f>тепло!U52+' ВС'!V56</f>
        <v>1</v>
      </c>
      <c r="V55" s="98">
        <f>тепло!V52+' ВС'!W56</f>
        <v>1</v>
      </c>
      <c r="W55" s="95">
        <f>тепло!W52+' ВС'!X56</f>
        <v>3</v>
      </c>
    </row>
    <row r="56" spans="1:23" ht="18.75" x14ac:dyDescent="0.25">
      <c r="A56" s="96" t="s">
        <v>87</v>
      </c>
      <c r="B56" s="97">
        <f>тепло!B53+' ВС'!C57</f>
        <v>9.64</v>
      </c>
      <c r="C56" s="97">
        <f>тепло!C53+' ВС'!D57</f>
        <v>85.36</v>
      </c>
      <c r="D56" s="98">
        <f>тепло!D53+' ВС'!E57</f>
        <v>95</v>
      </c>
      <c r="E56" s="95">
        <f>тепло!E53+' ВС'!F57</f>
        <v>95</v>
      </c>
      <c r="F56" s="98">
        <f>тепло!F53+' ВС'!G57</f>
        <v>23</v>
      </c>
      <c r="G56" s="98">
        <f>тепло!G53+' ВС'!H57</f>
        <v>16</v>
      </c>
      <c r="H56" s="98">
        <f>тепло!H53+' ВС'!I57</f>
        <v>9</v>
      </c>
      <c r="I56" s="95">
        <f>тепло!I53+' ВС'!J57</f>
        <v>48</v>
      </c>
      <c r="J56" s="98">
        <f>тепло!J53+' ВС'!K57</f>
        <v>0</v>
      </c>
      <c r="K56" s="98">
        <f>тепло!K53+' ВС'!L57</f>
        <v>0</v>
      </c>
      <c r="L56" s="98">
        <f>тепло!L53+' ВС'!M57</f>
        <v>0</v>
      </c>
      <c r="M56" s="95">
        <f>тепло!M53+' ВС'!N57</f>
        <v>0</v>
      </c>
      <c r="N56" s="95">
        <f>тепло!N53+' ВС'!O57</f>
        <v>48</v>
      </c>
      <c r="O56" s="98">
        <f>тепло!O53+' ВС'!P57</f>
        <v>0</v>
      </c>
      <c r="P56" s="98">
        <f>тепло!P53+' ВС'!Q57</f>
        <v>0</v>
      </c>
      <c r="Q56" s="98">
        <f>тепло!Q53+' ВС'!R57</f>
        <v>0</v>
      </c>
      <c r="R56" s="95">
        <f>тепло!R53+' ВС'!S57</f>
        <v>0</v>
      </c>
      <c r="S56" s="95">
        <f>тепло!S53+' ВС'!T57</f>
        <v>48</v>
      </c>
      <c r="T56" s="98">
        <f>тепло!T53+' ВС'!U57</f>
        <v>9</v>
      </c>
      <c r="U56" s="98">
        <f>тепло!U53+' ВС'!V57</f>
        <v>16</v>
      </c>
      <c r="V56" s="98">
        <f>тепло!V53+' ВС'!W57</f>
        <v>22</v>
      </c>
      <c r="W56" s="95">
        <f>тепло!W53+' ВС'!X57</f>
        <v>47</v>
      </c>
    </row>
    <row r="57" spans="1:23" ht="18.75" x14ac:dyDescent="0.25">
      <c r="A57" s="93" t="s">
        <v>104</v>
      </c>
      <c r="B57" s="97">
        <f>тепло!B54+' ВС'!C58</f>
        <v>0</v>
      </c>
      <c r="C57" s="97">
        <f>тепло!C54+' ВС'!D58</f>
        <v>34</v>
      </c>
      <c r="D57" s="98">
        <f>тепло!D54+' ВС'!E58</f>
        <v>34</v>
      </c>
      <c r="E57" s="95">
        <f>тепло!E54+' ВС'!F58</f>
        <v>0</v>
      </c>
      <c r="F57" s="98">
        <f>тепло!F54+' ВС'!G58</f>
        <v>0</v>
      </c>
      <c r="G57" s="98">
        <f>тепло!G54+' ВС'!H58</f>
        <v>0</v>
      </c>
      <c r="H57" s="98">
        <f>тепло!H54+' ВС'!I58</f>
        <v>0</v>
      </c>
      <c r="I57" s="95">
        <f>тепло!I54+' ВС'!J58</f>
        <v>0</v>
      </c>
      <c r="J57" s="98">
        <f>тепло!J54+' ВС'!K58</f>
        <v>0</v>
      </c>
      <c r="K57" s="98">
        <f>тепло!K54+' ВС'!L58</f>
        <v>0</v>
      </c>
      <c r="L57" s="98">
        <f>тепло!L54+' ВС'!M58</f>
        <v>0</v>
      </c>
      <c r="M57" s="95">
        <f>тепло!M54+' ВС'!N58</f>
        <v>0</v>
      </c>
      <c r="N57" s="95">
        <f>тепло!N54+' ВС'!O58</f>
        <v>0</v>
      </c>
      <c r="O57" s="98">
        <f>тепло!O54+' ВС'!P58</f>
        <v>0</v>
      </c>
      <c r="P57" s="98">
        <f>тепло!P54+' ВС'!Q58</f>
        <v>0</v>
      </c>
      <c r="Q57" s="98">
        <f>тепло!Q54+' ВС'!R58</f>
        <v>0</v>
      </c>
      <c r="R57" s="95">
        <f>тепло!R54+' ВС'!S58</f>
        <v>0</v>
      </c>
      <c r="S57" s="95">
        <f>тепло!S54+' ВС'!T58</f>
        <v>0</v>
      </c>
      <c r="T57" s="98">
        <f>тепло!T54+' ВС'!U58</f>
        <v>0</v>
      </c>
      <c r="U57" s="98">
        <f>тепло!U54+' ВС'!V58</f>
        <v>0</v>
      </c>
      <c r="V57" s="98">
        <f>тепло!V54+' ВС'!W58</f>
        <v>0</v>
      </c>
      <c r="W57" s="95">
        <f>тепло!W54+' ВС'!X58</f>
        <v>0</v>
      </c>
    </row>
    <row r="58" spans="1:23" ht="18.75" x14ac:dyDescent="0.25">
      <c r="A58" s="93" t="s">
        <v>105</v>
      </c>
      <c r="B58" s="97">
        <f>тепло!B55+' ВС'!C59</f>
        <v>1361.13</v>
      </c>
      <c r="C58" s="97">
        <f>тепло!C55+' ВС'!D59</f>
        <v>1634.37</v>
      </c>
      <c r="D58" s="98">
        <f>тепло!D55+' ВС'!E59</f>
        <v>2995.5</v>
      </c>
      <c r="E58" s="95">
        <f>тепло!E55+' ВС'!F59</f>
        <v>0</v>
      </c>
      <c r="F58" s="98">
        <f>тепло!F55+' ВС'!G59</f>
        <v>0</v>
      </c>
      <c r="G58" s="98">
        <f>тепло!G55+' ВС'!H59</f>
        <v>0</v>
      </c>
      <c r="H58" s="98">
        <f>тепло!H55+' ВС'!I59</f>
        <v>0</v>
      </c>
      <c r="I58" s="95">
        <f>тепло!I55+' ВС'!J59</f>
        <v>0</v>
      </c>
      <c r="J58" s="98">
        <f>тепло!J55+' ВС'!K59</f>
        <v>0</v>
      </c>
      <c r="K58" s="98">
        <f>тепло!K55+' ВС'!L59</f>
        <v>0</v>
      </c>
      <c r="L58" s="98">
        <f>тепло!L55+' ВС'!M59</f>
        <v>0</v>
      </c>
      <c r="M58" s="95">
        <f>тепло!M55+' ВС'!N59</f>
        <v>0</v>
      </c>
      <c r="N58" s="95">
        <f>тепло!N55+' ВС'!O59</f>
        <v>0</v>
      </c>
      <c r="O58" s="98">
        <f>тепло!O55+' ВС'!P59</f>
        <v>0</v>
      </c>
      <c r="P58" s="98">
        <f>тепло!P55+' ВС'!Q59</f>
        <v>0</v>
      </c>
      <c r="Q58" s="98">
        <f>тепло!Q55+' ВС'!R59</f>
        <v>0</v>
      </c>
      <c r="R58" s="95">
        <f>тепло!R55+' ВС'!S59</f>
        <v>0</v>
      </c>
      <c r="S58" s="95">
        <f>тепло!S55+' ВС'!T59</f>
        <v>0</v>
      </c>
      <c r="T58" s="98">
        <f>тепло!T55+' ВС'!U59</f>
        <v>0</v>
      </c>
      <c r="U58" s="98">
        <f>тепло!U55+' ВС'!V59</f>
        <v>0</v>
      </c>
      <c r="V58" s="98">
        <f>тепло!V55+' ВС'!W59</f>
        <v>0</v>
      </c>
      <c r="W58" s="95">
        <f>тепло!W55+' ВС'!X59</f>
        <v>0</v>
      </c>
    </row>
    <row r="59" spans="1:23" ht="18.75" x14ac:dyDescent="0.25">
      <c r="A59" s="96"/>
      <c r="B59" s="97">
        <v>0</v>
      </c>
      <c r="C59" s="97">
        <v>0</v>
      </c>
      <c r="D59" s="98">
        <v>0</v>
      </c>
      <c r="E59" s="95">
        <v>0</v>
      </c>
      <c r="F59" s="98">
        <v>0</v>
      </c>
      <c r="G59" s="98">
        <v>0</v>
      </c>
      <c r="H59" s="98">
        <v>0</v>
      </c>
      <c r="I59" s="95">
        <v>0</v>
      </c>
      <c r="J59" s="98">
        <v>0</v>
      </c>
      <c r="K59" s="98">
        <v>0</v>
      </c>
      <c r="L59" s="98">
        <v>0</v>
      </c>
      <c r="M59" s="95">
        <v>0</v>
      </c>
      <c r="N59" s="95">
        <v>0</v>
      </c>
      <c r="O59" s="98">
        <v>0</v>
      </c>
      <c r="P59" s="98">
        <v>0</v>
      </c>
      <c r="Q59" s="98">
        <v>0</v>
      </c>
      <c r="R59" s="95">
        <v>0</v>
      </c>
      <c r="S59" s="95">
        <v>0</v>
      </c>
      <c r="T59" s="98">
        <v>0</v>
      </c>
      <c r="U59" s="98">
        <v>0</v>
      </c>
      <c r="V59" s="98">
        <v>0</v>
      </c>
      <c r="W59" s="95">
        <v>0</v>
      </c>
    </row>
    <row r="60" spans="1:23" ht="18.75" x14ac:dyDescent="0.25">
      <c r="A60" s="96"/>
      <c r="B60" s="97">
        <v>0</v>
      </c>
      <c r="C60" s="97">
        <v>0</v>
      </c>
      <c r="D60" s="98">
        <v>0</v>
      </c>
      <c r="E60" s="95">
        <v>0</v>
      </c>
      <c r="F60" s="98">
        <v>0</v>
      </c>
      <c r="G60" s="98">
        <v>0</v>
      </c>
      <c r="H60" s="98">
        <v>0</v>
      </c>
      <c r="I60" s="95">
        <v>0</v>
      </c>
      <c r="J60" s="98">
        <v>0</v>
      </c>
      <c r="K60" s="98">
        <v>0</v>
      </c>
      <c r="L60" s="98">
        <v>0</v>
      </c>
      <c r="M60" s="95">
        <v>0</v>
      </c>
      <c r="N60" s="95">
        <v>0</v>
      </c>
      <c r="O60" s="98">
        <v>0</v>
      </c>
      <c r="P60" s="98">
        <v>0</v>
      </c>
      <c r="Q60" s="98">
        <v>0</v>
      </c>
      <c r="R60" s="95">
        <v>0</v>
      </c>
      <c r="S60" s="95">
        <v>0</v>
      </c>
      <c r="T60" s="98">
        <v>0</v>
      </c>
      <c r="U60" s="98">
        <v>0</v>
      </c>
      <c r="V60" s="98">
        <v>0</v>
      </c>
      <c r="W60" s="95">
        <v>0</v>
      </c>
    </row>
    <row r="61" spans="1:23" ht="37.5" x14ac:dyDescent="0.25">
      <c r="A61" s="94" t="s">
        <v>54</v>
      </c>
      <c r="B61" s="98">
        <f>тепло!B58+' ВС'!C62</f>
        <v>2493.8140000000003</v>
      </c>
      <c r="C61" s="98">
        <f>тепло!C58+' ВС'!D62</f>
        <v>-686.80899999999997</v>
      </c>
      <c r="D61" s="98">
        <f>тепло!D58+' ВС'!E62</f>
        <v>1807.0050000000001</v>
      </c>
      <c r="E61" s="95">
        <f>тепло!E58+' ВС'!F62</f>
        <v>1710.605</v>
      </c>
      <c r="F61" s="95">
        <f>тепло!F58+' ВС'!G62</f>
        <v>148.37500000000003</v>
      </c>
      <c r="G61" s="95">
        <f>тепло!G58+' ВС'!H62</f>
        <v>87.35</v>
      </c>
      <c r="H61" s="95">
        <f>тепло!H58+' ВС'!I62</f>
        <v>255.33</v>
      </c>
      <c r="I61" s="95">
        <f>тепло!I58+' ВС'!J62</f>
        <v>491.05500000000001</v>
      </c>
      <c r="J61" s="95">
        <f>тепло!J58+' ВС'!K62</f>
        <v>422.25</v>
      </c>
      <c r="K61" s="95">
        <f>тепло!K58+' ВС'!L62</f>
        <v>84.55</v>
      </c>
      <c r="L61" s="95">
        <f>тепло!L58+' ВС'!M62</f>
        <v>92.05</v>
      </c>
      <c r="M61" s="95">
        <f>тепло!M58+' ВС'!N62</f>
        <v>598.84999999999991</v>
      </c>
      <c r="N61" s="95">
        <f>тепло!N58+' ВС'!O62</f>
        <v>1089.905</v>
      </c>
      <c r="O61" s="95">
        <f>тепло!O58+' ВС'!P62</f>
        <v>135.85</v>
      </c>
      <c r="P61" s="95">
        <f>тепло!P58+' ВС'!Q62</f>
        <v>84.05</v>
      </c>
      <c r="Q61" s="95">
        <f>тепло!Q58+' ВС'!R62</f>
        <v>85.05</v>
      </c>
      <c r="R61" s="95">
        <f>тепло!R58+' ВС'!S62</f>
        <v>304.95</v>
      </c>
      <c r="S61" s="95">
        <f>тепло!S58+' ВС'!T62</f>
        <v>1394.855</v>
      </c>
      <c r="T61" s="95">
        <f>тепло!T58+' ВС'!U62</f>
        <v>136.85</v>
      </c>
      <c r="U61" s="95">
        <f>тепло!U58+' ВС'!V62</f>
        <v>88.85</v>
      </c>
      <c r="V61" s="95">
        <f>тепло!V58+' ВС'!W62</f>
        <v>90.05</v>
      </c>
      <c r="W61" s="95">
        <f>тепло!W58+' ВС'!X62</f>
        <v>315.75</v>
      </c>
    </row>
    <row r="62" spans="1:23" ht="18.75" x14ac:dyDescent="0.25">
      <c r="A62" s="93" t="s">
        <v>55</v>
      </c>
      <c r="B62" s="98">
        <f>тепло!B59+' ВС'!C63</f>
        <v>56</v>
      </c>
      <c r="C62" s="98">
        <f>тепло!C59+' ВС'!D63</f>
        <v>-11.2</v>
      </c>
      <c r="D62" s="98">
        <f>тепло!D59+' ВС'!E63</f>
        <v>44.8</v>
      </c>
      <c r="E62" s="95">
        <f>тепло!E59+' ВС'!F63</f>
        <v>0</v>
      </c>
      <c r="F62" s="98">
        <f>тепло!F59+' ВС'!G63</f>
        <v>0</v>
      </c>
      <c r="G62" s="98">
        <f>тепло!G59+' ВС'!H63</f>
        <v>0</v>
      </c>
      <c r="H62" s="98">
        <f>тепло!H59+' ВС'!I63</f>
        <v>0</v>
      </c>
      <c r="I62" s="95">
        <f>тепло!I59+' ВС'!J63</f>
        <v>0</v>
      </c>
      <c r="J62" s="98">
        <f>тепло!J59+' ВС'!K63</f>
        <v>0</v>
      </c>
      <c r="K62" s="98">
        <f>тепло!K59+' ВС'!L63</f>
        <v>0</v>
      </c>
      <c r="L62" s="98">
        <f>тепло!L59+' ВС'!M63</f>
        <v>0</v>
      </c>
      <c r="M62" s="95">
        <f>тепло!M59+' ВС'!N63</f>
        <v>0</v>
      </c>
      <c r="N62" s="95">
        <f>тепло!N59+' ВС'!O63</f>
        <v>0</v>
      </c>
      <c r="O62" s="98">
        <f>тепло!O59+' ВС'!P63</f>
        <v>0</v>
      </c>
      <c r="P62" s="98">
        <f>тепло!P59+' ВС'!Q63</f>
        <v>0</v>
      </c>
      <c r="Q62" s="98">
        <f>тепло!Q59+' ВС'!R63</f>
        <v>0</v>
      </c>
      <c r="R62" s="95">
        <f>тепло!R59+' ВС'!S63</f>
        <v>0</v>
      </c>
      <c r="S62" s="95">
        <f>тепло!S59+' ВС'!T63</f>
        <v>0</v>
      </c>
      <c r="T62" s="98">
        <f>тепло!T59+' ВС'!U63</f>
        <v>0</v>
      </c>
      <c r="U62" s="98">
        <f>тепло!U59+' ВС'!V63</f>
        <v>0</v>
      </c>
      <c r="V62" s="98">
        <f>тепло!V59+' ВС'!W63</f>
        <v>0</v>
      </c>
      <c r="W62" s="95">
        <f>тепло!W59+' ВС'!X63</f>
        <v>0</v>
      </c>
    </row>
    <row r="63" spans="1:23" ht="37.5" x14ac:dyDescent="0.25">
      <c r="A63" s="93" t="s">
        <v>56</v>
      </c>
      <c r="B63" s="98">
        <f>тепло!B60+' ВС'!C64</f>
        <v>24.5</v>
      </c>
      <c r="C63" s="98">
        <f>тепло!C60+' ВС'!D64</f>
        <v>-17.5</v>
      </c>
      <c r="D63" s="98">
        <f>тепло!D60+' ВС'!E64</f>
        <v>7</v>
      </c>
      <c r="E63" s="95">
        <f>тепло!E60+' ВС'!F64</f>
        <v>0</v>
      </c>
      <c r="F63" s="98">
        <f>тепло!F60+' ВС'!G64</f>
        <v>0</v>
      </c>
      <c r="G63" s="98">
        <f>тепло!G60+' ВС'!H64</f>
        <v>0</v>
      </c>
      <c r="H63" s="98">
        <f>тепло!H60+' ВС'!I64</f>
        <v>0</v>
      </c>
      <c r="I63" s="95">
        <f t="shared" si="15"/>
        <v>0</v>
      </c>
      <c r="J63" s="98">
        <f>тепло!J60+' ВС'!K64</f>
        <v>0</v>
      </c>
      <c r="K63" s="98">
        <f>тепло!K60+' ВС'!L64</f>
        <v>0</v>
      </c>
      <c r="L63" s="98">
        <f>тепло!L60+' ВС'!M64</f>
        <v>0</v>
      </c>
      <c r="M63" s="95">
        <f t="shared" si="16"/>
        <v>0</v>
      </c>
      <c r="N63" s="95">
        <f t="shared" si="17"/>
        <v>0</v>
      </c>
      <c r="O63" s="98">
        <f>тепло!O60+' ВС'!P64</f>
        <v>0</v>
      </c>
      <c r="P63" s="98">
        <f>тепло!P60+' ВС'!Q64</f>
        <v>0</v>
      </c>
      <c r="Q63" s="98">
        <f>тепло!Q60+' ВС'!R64</f>
        <v>0</v>
      </c>
      <c r="R63" s="95">
        <f t="shared" si="18"/>
        <v>0</v>
      </c>
      <c r="S63" s="95">
        <f t="shared" si="19"/>
        <v>0</v>
      </c>
      <c r="T63" s="98">
        <f>тепло!T60+' ВС'!U64</f>
        <v>0</v>
      </c>
      <c r="U63" s="98">
        <f>тепло!U60+' ВС'!V64</f>
        <v>0</v>
      </c>
      <c r="V63" s="98">
        <f>тепло!V60+' ВС'!W64</f>
        <v>0</v>
      </c>
      <c r="W63" s="95">
        <f t="shared" si="20"/>
        <v>0</v>
      </c>
    </row>
    <row r="64" spans="1:23" ht="37.5" x14ac:dyDescent="0.25">
      <c r="A64" s="93" t="s">
        <v>57</v>
      </c>
      <c r="B64" s="98">
        <f>тепло!B61+' ВС'!C65</f>
        <v>204.5</v>
      </c>
      <c r="C64" s="98">
        <f>тепло!C61+' ВС'!D65</f>
        <v>-159.30000000000001</v>
      </c>
      <c r="D64" s="98">
        <f>тепло!D61+' ВС'!E65</f>
        <v>45.2</v>
      </c>
      <c r="E64" s="95">
        <f>тепло!E61+' ВС'!F65</f>
        <v>45.4</v>
      </c>
      <c r="F64" s="98">
        <f>тепло!F61+' ВС'!G65</f>
        <v>0.5</v>
      </c>
      <c r="G64" s="98">
        <f>тепло!G61+' ВС'!H65</f>
        <v>0.5</v>
      </c>
      <c r="H64" s="98">
        <f>тепло!H61+' ВС'!I65</f>
        <v>7.5</v>
      </c>
      <c r="I64" s="95">
        <f>тепло!I61+' ВС'!J65</f>
        <v>8.5</v>
      </c>
      <c r="J64" s="98">
        <f>тепло!J61+' ВС'!K65</f>
        <v>23.4</v>
      </c>
      <c r="K64" s="98">
        <f>тепло!K61+' ВС'!L65</f>
        <v>1</v>
      </c>
      <c r="L64" s="98">
        <f>тепло!L61+' ВС'!M65</f>
        <v>7.5</v>
      </c>
      <c r="M64" s="95">
        <f>тепло!M61+' ВС'!N65</f>
        <v>31.9</v>
      </c>
      <c r="N64" s="95">
        <f>тепло!N61+' ВС'!O65</f>
        <v>40.4</v>
      </c>
      <c r="O64" s="98">
        <f>тепло!O61+' ВС'!P65</f>
        <v>0.5</v>
      </c>
      <c r="P64" s="98">
        <f>тепло!P61+' ВС'!Q65</f>
        <v>0.5</v>
      </c>
      <c r="Q64" s="98">
        <f>тепло!Q61+' ВС'!R65</f>
        <v>0.5</v>
      </c>
      <c r="R64" s="95">
        <f>тепло!R61+' ВС'!S65</f>
        <v>1.5</v>
      </c>
      <c r="S64" s="95">
        <f>тепло!S61+' ВС'!T65</f>
        <v>41.9</v>
      </c>
      <c r="T64" s="98">
        <f>тепло!T61+' ВС'!U65</f>
        <v>0.5</v>
      </c>
      <c r="U64" s="98">
        <f>тепло!U61+' ВС'!V65</f>
        <v>1.5</v>
      </c>
      <c r="V64" s="98">
        <f>тепло!V61+' ВС'!W65</f>
        <v>1.5</v>
      </c>
      <c r="W64" s="95">
        <f>тепло!W61+' ВС'!X65</f>
        <v>3.5</v>
      </c>
    </row>
    <row r="65" spans="1:23" ht="18.75" x14ac:dyDescent="0.25">
      <c r="A65" s="93" t="s">
        <v>58</v>
      </c>
      <c r="B65" s="98">
        <f>тепло!B62+' ВС'!C66</f>
        <v>55.566000000000003</v>
      </c>
      <c r="C65" s="98">
        <f>тепло!C62+' ВС'!D66</f>
        <v>29.634</v>
      </c>
      <c r="D65" s="98">
        <f>тепло!D62+' ВС'!E66</f>
        <v>85.2</v>
      </c>
      <c r="E65" s="95">
        <f>тепло!E62+' ВС'!F66</f>
        <v>92.4</v>
      </c>
      <c r="F65" s="98">
        <f>тепло!F62+' ВС'!G66</f>
        <v>7.7</v>
      </c>
      <c r="G65" s="98">
        <f>тепло!G62+' ВС'!H66</f>
        <v>7.7</v>
      </c>
      <c r="H65" s="98">
        <f>тепло!H62+' ВС'!I66</f>
        <v>7.7</v>
      </c>
      <c r="I65" s="95">
        <f>тепло!I62+' ВС'!J66</f>
        <v>23.1</v>
      </c>
      <c r="J65" s="98">
        <f>тепло!J62+' ВС'!K66</f>
        <v>7.7</v>
      </c>
      <c r="K65" s="98">
        <f>тепло!K62+' ВС'!L66</f>
        <v>7.7</v>
      </c>
      <c r="L65" s="98">
        <f>тепло!L62+' ВС'!M66</f>
        <v>7.7</v>
      </c>
      <c r="M65" s="95">
        <f>тепло!M62+' ВС'!N66</f>
        <v>23.1</v>
      </c>
      <c r="N65" s="95">
        <f>тепло!N62+' ВС'!O66</f>
        <v>46.2</v>
      </c>
      <c r="O65" s="98">
        <f>тепло!O62+' ВС'!P66</f>
        <v>7.7</v>
      </c>
      <c r="P65" s="98">
        <f>тепло!P62+' ВС'!Q66</f>
        <v>7.7</v>
      </c>
      <c r="Q65" s="98">
        <f>тепло!Q62+' ВС'!R66</f>
        <v>7.7</v>
      </c>
      <c r="R65" s="95">
        <f>тепло!R62+' ВС'!S66</f>
        <v>23.1</v>
      </c>
      <c r="S65" s="95">
        <f>тепло!S62+' ВС'!T66</f>
        <v>69.300000000000011</v>
      </c>
      <c r="T65" s="98">
        <f>тепло!T62+' ВС'!U66</f>
        <v>7.7</v>
      </c>
      <c r="U65" s="98">
        <f>тепло!U62+' ВС'!V66</f>
        <v>7.7</v>
      </c>
      <c r="V65" s="98">
        <f>тепло!V62+' ВС'!W66</f>
        <v>7.7</v>
      </c>
      <c r="W65" s="95">
        <f>тепло!W62+' ВС'!X66</f>
        <v>23.1</v>
      </c>
    </row>
    <row r="66" spans="1:23" ht="18.75" x14ac:dyDescent="0.25">
      <c r="A66" s="93" t="s">
        <v>59</v>
      </c>
      <c r="B66" s="98">
        <f>тепло!B63+' ВС'!C67</f>
        <v>14.51</v>
      </c>
      <c r="C66" s="98">
        <f>тепло!C63+' ВС'!D67</f>
        <v>42.93</v>
      </c>
      <c r="D66" s="98">
        <f>тепло!D63+' ВС'!E67</f>
        <v>57.44</v>
      </c>
      <c r="E66" s="95">
        <f>тепло!E63+' ВС'!F67</f>
        <v>61.44</v>
      </c>
      <c r="F66" s="98">
        <f>тепло!F63+' ВС'!G67</f>
        <v>5.12</v>
      </c>
      <c r="G66" s="98">
        <f>тепло!G63+' ВС'!H67</f>
        <v>5.12</v>
      </c>
      <c r="H66" s="98">
        <f>тепло!H63+' ВС'!I67</f>
        <v>5.12</v>
      </c>
      <c r="I66" s="95">
        <f>тепло!I63+' ВС'!J67</f>
        <v>15.36</v>
      </c>
      <c r="J66" s="98">
        <f>тепло!J63+' ВС'!K67</f>
        <v>5.12</v>
      </c>
      <c r="K66" s="98">
        <f>тепло!K63+' ВС'!L67</f>
        <v>5.12</v>
      </c>
      <c r="L66" s="98">
        <f>тепло!L63+' ВС'!M67</f>
        <v>5.12</v>
      </c>
      <c r="M66" s="95">
        <f>тепло!M63+' ВС'!N67</f>
        <v>15.36</v>
      </c>
      <c r="N66" s="95">
        <f>тепло!N63+' ВС'!O67</f>
        <v>30.72</v>
      </c>
      <c r="O66" s="98">
        <f>тепло!O63+' ВС'!P67</f>
        <v>5.12</v>
      </c>
      <c r="P66" s="98">
        <f>тепло!P63+' ВС'!Q67</f>
        <v>5.12</v>
      </c>
      <c r="Q66" s="98">
        <f>тепло!Q63+' ВС'!R67</f>
        <v>5.12</v>
      </c>
      <c r="R66" s="95">
        <f>тепло!R63+' ВС'!S67</f>
        <v>15.36</v>
      </c>
      <c r="S66" s="95">
        <f>тепло!S63+' ВС'!T67</f>
        <v>46.08</v>
      </c>
      <c r="T66" s="98">
        <f>тепло!T63+' ВС'!U67</f>
        <v>5.12</v>
      </c>
      <c r="U66" s="98">
        <f>тепло!U63+' ВС'!V67</f>
        <v>5.12</v>
      </c>
      <c r="V66" s="98">
        <f>тепло!V63+' ВС'!W67</f>
        <v>5.12</v>
      </c>
      <c r="W66" s="95">
        <f>тепло!W63+' ВС'!X67</f>
        <v>15.36</v>
      </c>
    </row>
    <row r="67" spans="1:23" ht="18.75" x14ac:dyDescent="0.25">
      <c r="A67" s="93" t="s">
        <v>60</v>
      </c>
      <c r="B67" s="98">
        <f>тепло!B64+' ВС'!C68</f>
        <v>219.649</v>
      </c>
      <c r="C67" s="98">
        <f>тепло!C64+' ВС'!D68</f>
        <v>107.751</v>
      </c>
      <c r="D67" s="98">
        <f>тепло!D64+' ВС'!E68</f>
        <v>327.39999999999998</v>
      </c>
      <c r="E67" s="95">
        <f>тепло!E64+' ВС'!F68</f>
        <v>333.4</v>
      </c>
      <c r="F67" s="98">
        <f>тепло!F64+' ВС'!G68</f>
        <v>28.2</v>
      </c>
      <c r="G67" s="98">
        <f>тепло!G64+' ВС'!H68</f>
        <v>28.2</v>
      </c>
      <c r="H67" s="98">
        <f>тепло!H64+' ВС'!I68</f>
        <v>28.2</v>
      </c>
      <c r="I67" s="95">
        <f>тепло!I64+' ВС'!J68</f>
        <v>84.6</v>
      </c>
      <c r="J67" s="98">
        <f>тепло!J64+' ВС'!K68</f>
        <v>28.2</v>
      </c>
      <c r="K67" s="98">
        <f>тепло!K64+' ВС'!L68</f>
        <v>27.2</v>
      </c>
      <c r="L67" s="98">
        <f>тепло!L64+' ВС'!M68</f>
        <v>27.2</v>
      </c>
      <c r="M67" s="95">
        <f>тепло!M64+' ВС'!N68</f>
        <v>82.6</v>
      </c>
      <c r="N67" s="95">
        <f>тепло!N64+' ВС'!O68</f>
        <v>167.2</v>
      </c>
      <c r="O67" s="98">
        <f>тепло!O64+' ВС'!P68</f>
        <v>27.2</v>
      </c>
      <c r="P67" s="98">
        <f>тепло!P64+' ВС'!Q68</f>
        <v>27.2</v>
      </c>
      <c r="Q67" s="98">
        <f>тепло!Q64+' ВС'!R68</f>
        <v>27.2</v>
      </c>
      <c r="R67" s="95">
        <f>тепло!R64+' ВС'!S68</f>
        <v>81.599999999999994</v>
      </c>
      <c r="S67" s="95">
        <f>тепло!S64+' ВС'!T68</f>
        <v>248.8</v>
      </c>
      <c r="T67" s="98">
        <f>тепло!T64+' ВС'!U68</f>
        <v>28.2</v>
      </c>
      <c r="U67" s="98">
        <f>тепло!U64+' ВС'!V68</f>
        <v>28.2</v>
      </c>
      <c r="V67" s="98">
        <f>тепло!V64+' ВС'!W68</f>
        <v>28.2</v>
      </c>
      <c r="W67" s="95">
        <f>тепло!W64+' ВС'!X68</f>
        <v>84.6</v>
      </c>
    </row>
    <row r="68" spans="1:23" ht="37.5" x14ac:dyDescent="0.25">
      <c r="A68" s="93" t="s">
        <v>61</v>
      </c>
      <c r="B68" s="98">
        <f>тепло!B65+' ВС'!C69</f>
        <v>134.44300000000001</v>
      </c>
      <c r="C68" s="98">
        <f>тепло!C65+' ВС'!D69</f>
        <v>74.057000000000002</v>
      </c>
      <c r="D68" s="98">
        <f>тепло!D65+' ВС'!E69</f>
        <v>208.5</v>
      </c>
      <c r="E68" s="95">
        <f>тепло!E65+' ВС'!F69</f>
        <v>224.5</v>
      </c>
      <c r="F68" s="98">
        <f>тепло!F65+' ВС'!G69</f>
        <v>19</v>
      </c>
      <c r="G68" s="98">
        <f>тепло!G65+' ВС'!H69</f>
        <v>18</v>
      </c>
      <c r="H68" s="98">
        <f>тепло!H65+' ВС'!I69</f>
        <v>19.5</v>
      </c>
      <c r="I68" s="95">
        <f>тепло!I65+' ВС'!J69</f>
        <v>56.5</v>
      </c>
      <c r="J68" s="98">
        <f>тепло!J65+' ВС'!K69</f>
        <v>19</v>
      </c>
      <c r="K68" s="98">
        <f>тепло!K65+' ВС'!L69</f>
        <v>18</v>
      </c>
      <c r="L68" s="98">
        <f>тепло!L65+' ВС'!M69</f>
        <v>19</v>
      </c>
      <c r="M68" s="95">
        <f>тепло!M65+' ВС'!N69</f>
        <v>56</v>
      </c>
      <c r="N68" s="95">
        <f>тепло!N65+' ВС'!O69</f>
        <v>112.5</v>
      </c>
      <c r="O68" s="98">
        <f>тепло!O65+' ВС'!P69</f>
        <v>19</v>
      </c>
      <c r="P68" s="98">
        <f>тепло!P65+' ВС'!Q69</f>
        <v>18</v>
      </c>
      <c r="Q68" s="98">
        <f>тепло!Q65+' ВС'!R69</f>
        <v>19</v>
      </c>
      <c r="R68" s="95">
        <f>тепло!R65+' ВС'!S69</f>
        <v>56</v>
      </c>
      <c r="S68" s="95">
        <f>тепло!S65+' ВС'!T69</f>
        <v>168.5</v>
      </c>
      <c r="T68" s="98">
        <f>тепло!T65+' ВС'!U69</f>
        <v>19</v>
      </c>
      <c r="U68" s="98">
        <f>тепло!U65+' ВС'!V69</f>
        <v>18</v>
      </c>
      <c r="V68" s="98">
        <f>тепло!V65+' ВС'!W69</f>
        <v>19</v>
      </c>
      <c r="W68" s="95">
        <f>тепло!W65+' ВС'!X69</f>
        <v>56</v>
      </c>
    </row>
    <row r="69" spans="1:23" ht="18.75" x14ac:dyDescent="0.25">
      <c r="A69" s="96" t="s">
        <v>62</v>
      </c>
      <c r="B69" s="98">
        <f>тепло!B66+' ВС'!C70</f>
        <v>108.94</v>
      </c>
      <c r="C69" s="98">
        <f>тепло!C66+' ВС'!D70</f>
        <v>-5.1800000000000068</v>
      </c>
      <c r="D69" s="98">
        <f>тепло!D66+' ВС'!E70</f>
        <v>103.75999999999999</v>
      </c>
      <c r="E69" s="95">
        <f>тепло!E66+' ВС'!F70</f>
        <v>103.75999999999999</v>
      </c>
      <c r="F69" s="98">
        <f>тепло!F66+' ВС'!G70</f>
        <v>9.83</v>
      </c>
      <c r="G69" s="98">
        <f>тепло!G66+' ВС'!H70</f>
        <v>9.629999999999999</v>
      </c>
      <c r="H69" s="98">
        <f>тепло!H66+' ВС'!I70</f>
        <v>9.43</v>
      </c>
      <c r="I69" s="95">
        <f>тепло!I66+' ВС'!J70</f>
        <v>28.89</v>
      </c>
      <c r="J69" s="98">
        <f>тепло!J66+' ВС'!K70</f>
        <v>8.629999999999999</v>
      </c>
      <c r="K69" s="98">
        <f>тепло!K66+' ВС'!L70</f>
        <v>7.33</v>
      </c>
      <c r="L69" s="98">
        <f>тепло!L66+' ВС'!M70</f>
        <v>7.33</v>
      </c>
      <c r="M69" s="95">
        <f>тепло!M66+' ВС'!N70</f>
        <v>23.29</v>
      </c>
      <c r="N69" s="95">
        <f>тепло!N66+' ВС'!O70</f>
        <v>52.18</v>
      </c>
      <c r="O69" s="98">
        <f>тепло!O66+' ВС'!P70</f>
        <v>7.33</v>
      </c>
      <c r="P69" s="98">
        <f>тепло!P66+' ВС'!Q70</f>
        <v>7.33</v>
      </c>
      <c r="Q69" s="98">
        <f>тепло!Q66+' ВС'!R70</f>
        <v>7.33</v>
      </c>
      <c r="R69" s="95">
        <f>тепло!R66+' ВС'!S70</f>
        <v>21.990000000000002</v>
      </c>
      <c r="S69" s="95">
        <f>тепло!S66+' ВС'!T70</f>
        <v>74.17</v>
      </c>
      <c r="T69" s="98">
        <f>тепло!T66+' ВС'!U70</f>
        <v>9.129999999999999</v>
      </c>
      <c r="U69" s="98">
        <f>тепло!U66+' ВС'!V70</f>
        <v>10.129999999999999</v>
      </c>
      <c r="V69" s="98">
        <f>тепло!V66+' ВС'!W70</f>
        <v>10.33</v>
      </c>
      <c r="W69" s="95">
        <f>тепло!W66+' ВС'!X70</f>
        <v>29.589999999999996</v>
      </c>
    </row>
    <row r="70" spans="1:23" ht="18.75" x14ac:dyDescent="0.25">
      <c r="A70" s="93" t="s">
        <v>84</v>
      </c>
      <c r="B70" s="98">
        <f>тепло!B67+' ВС'!C71</f>
        <v>37.159999999999997</v>
      </c>
      <c r="C70" s="98">
        <f>тепло!C67+' ВС'!D71</f>
        <v>-10.159999999999997</v>
      </c>
      <c r="D70" s="98">
        <f>тепло!D67+' ВС'!E71</f>
        <v>27</v>
      </c>
      <c r="E70" s="95">
        <f>тепло!E67+' ВС'!F71</f>
        <v>27</v>
      </c>
      <c r="F70" s="98">
        <f>тепло!F67+' ВС'!G71</f>
        <v>2.25</v>
      </c>
      <c r="G70" s="98">
        <f>тепло!G67+' ВС'!H71</f>
        <v>2.25</v>
      </c>
      <c r="H70" s="98">
        <f>тепло!H67+' ВС'!I71</f>
        <v>2.25</v>
      </c>
      <c r="I70" s="95">
        <f>тепло!I67+' ВС'!J71</f>
        <v>6.75</v>
      </c>
      <c r="J70" s="98">
        <f>тепло!J67+' ВС'!K71</f>
        <v>2.25</v>
      </c>
      <c r="K70" s="98">
        <f>тепло!K67+' ВС'!L71</f>
        <v>2.25</v>
      </c>
      <c r="L70" s="98">
        <f>тепло!L67+' ВС'!M71</f>
        <v>2.25</v>
      </c>
      <c r="M70" s="95">
        <f>тепло!M67+' ВС'!N71</f>
        <v>6.75</v>
      </c>
      <c r="N70" s="95">
        <f>тепло!N67+' ВС'!O71</f>
        <v>13.5</v>
      </c>
      <c r="O70" s="98">
        <f>тепло!O67+' ВС'!P71</f>
        <v>2.25</v>
      </c>
      <c r="P70" s="98">
        <f>тепло!P67+' ВС'!Q71</f>
        <v>2.25</v>
      </c>
      <c r="Q70" s="98">
        <f>тепло!Q67+' ВС'!R71</f>
        <v>2.25</v>
      </c>
      <c r="R70" s="95">
        <f>тепло!R67+' ВС'!S71</f>
        <v>6.75</v>
      </c>
      <c r="S70" s="95">
        <f>тепло!S67+' ВС'!T71</f>
        <v>20.25</v>
      </c>
      <c r="T70" s="98">
        <f>тепло!T67+' ВС'!U71</f>
        <v>2.25</v>
      </c>
      <c r="U70" s="98">
        <f>тепло!U67+' ВС'!V71</f>
        <v>2.25</v>
      </c>
      <c r="V70" s="98">
        <f>тепло!V67+' ВС'!W71</f>
        <v>2.25</v>
      </c>
      <c r="W70" s="95">
        <f>тепло!W67+' ВС'!X71</f>
        <v>6.75</v>
      </c>
    </row>
    <row r="71" spans="1:23" ht="18.75" x14ac:dyDescent="0.25">
      <c r="A71" s="93" t="s">
        <v>83</v>
      </c>
      <c r="B71" s="98">
        <f>тепло!B68+' ВС'!C72</f>
        <v>44.67</v>
      </c>
      <c r="C71" s="98">
        <f>тепло!C68+' ВС'!D72</f>
        <v>-28.87</v>
      </c>
      <c r="D71" s="98">
        <f>тепло!D68+' ВС'!E72</f>
        <v>15.8</v>
      </c>
      <c r="E71" s="95">
        <f>тепло!E68+' ВС'!F72</f>
        <v>15.8</v>
      </c>
      <c r="F71" s="98">
        <f>тепло!F68+' ВС'!G72</f>
        <v>2.5</v>
      </c>
      <c r="G71" s="98">
        <f>тепло!G68+' ВС'!H72</f>
        <v>2.2999999999999998</v>
      </c>
      <c r="H71" s="98">
        <f>тепло!H68+' ВС'!I72</f>
        <v>2.1</v>
      </c>
      <c r="I71" s="95">
        <f>тепло!I68+' ВС'!J72</f>
        <v>6.9</v>
      </c>
      <c r="J71" s="98">
        <f>тепло!J68+' ВС'!K72</f>
        <v>1.3</v>
      </c>
      <c r="K71" s="98">
        <f>тепло!K68+' ВС'!L72</f>
        <v>0</v>
      </c>
      <c r="L71" s="98">
        <f>тепло!L68+' ВС'!M72</f>
        <v>0</v>
      </c>
      <c r="M71" s="95">
        <f>тепло!M68+' ВС'!N72</f>
        <v>1.3</v>
      </c>
      <c r="N71" s="95">
        <f>тепло!N68+' ВС'!O72</f>
        <v>8.2000000000000011</v>
      </c>
      <c r="O71" s="98">
        <f>тепло!O68+' ВС'!P72</f>
        <v>0</v>
      </c>
      <c r="P71" s="98">
        <f>тепло!P68+' ВС'!Q72</f>
        <v>0</v>
      </c>
      <c r="Q71" s="98">
        <f>тепло!Q68+' ВС'!R72</f>
        <v>0</v>
      </c>
      <c r="R71" s="95">
        <f>тепло!R68+' ВС'!S72</f>
        <v>0</v>
      </c>
      <c r="S71" s="95">
        <f>тепло!S68+' ВС'!T72</f>
        <v>8.2000000000000011</v>
      </c>
      <c r="T71" s="98">
        <f>тепло!T68+' ВС'!U72</f>
        <v>1.8</v>
      </c>
      <c r="U71" s="98">
        <f>тепло!U68+' ВС'!V72</f>
        <v>2.8</v>
      </c>
      <c r="V71" s="98">
        <f>тепло!V68+' ВС'!W72</f>
        <v>3</v>
      </c>
      <c r="W71" s="95">
        <f>тепло!W68+' ВС'!X72</f>
        <v>7.6</v>
      </c>
    </row>
    <row r="72" spans="1:23" ht="18.75" x14ac:dyDescent="0.25">
      <c r="A72" s="93" t="s">
        <v>63</v>
      </c>
      <c r="B72" s="98">
        <f>тепло!B69+' ВС'!C73</f>
        <v>9.76</v>
      </c>
      <c r="C72" s="98">
        <f>тепло!C69+' ВС'!D73</f>
        <v>3.2000000000000011</v>
      </c>
      <c r="D72" s="98">
        <f>тепло!D69+' ВС'!E73</f>
        <v>12.96</v>
      </c>
      <c r="E72" s="95">
        <f>тепло!E69+' ВС'!F73</f>
        <v>12.96</v>
      </c>
      <c r="F72" s="98">
        <f>тепло!F69+' ВС'!G73</f>
        <v>1.08</v>
      </c>
      <c r="G72" s="98">
        <f>тепло!G69+' ВС'!H73</f>
        <v>1.08</v>
      </c>
      <c r="H72" s="98">
        <f>тепло!H69+' ВС'!I73</f>
        <v>1.08</v>
      </c>
      <c r="I72" s="95">
        <f>тепло!I69+' ВС'!J73</f>
        <v>3.24</v>
      </c>
      <c r="J72" s="98">
        <f>тепло!J69+' ВС'!K73</f>
        <v>1.08</v>
      </c>
      <c r="K72" s="98">
        <f>тепло!K69+' ВС'!L73</f>
        <v>1.08</v>
      </c>
      <c r="L72" s="98">
        <f>тепло!L69+' ВС'!M73</f>
        <v>1.08</v>
      </c>
      <c r="M72" s="95">
        <f>тепло!M69+' ВС'!N73</f>
        <v>3.24</v>
      </c>
      <c r="N72" s="95">
        <f>тепло!N69+' ВС'!O73</f>
        <v>6.48</v>
      </c>
      <c r="O72" s="98">
        <f>тепло!O69+' ВС'!P73</f>
        <v>1.08</v>
      </c>
      <c r="P72" s="98">
        <f>тепло!P69+' ВС'!Q73</f>
        <v>1.08</v>
      </c>
      <c r="Q72" s="98">
        <f>тепло!Q69+' ВС'!R73</f>
        <v>1.08</v>
      </c>
      <c r="R72" s="95">
        <f>тепло!R69+' ВС'!S73</f>
        <v>3.24</v>
      </c>
      <c r="S72" s="95">
        <f>тепло!S69+' ВС'!T73</f>
        <v>9.7200000000000006</v>
      </c>
      <c r="T72" s="98">
        <f>тепло!T69+' ВС'!U73</f>
        <v>1.08</v>
      </c>
      <c r="U72" s="98">
        <f>тепло!U69+' ВС'!V73</f>
        <v>1.08</v>
      </c>
      <c r="V72" s="98">
        <f>тепло!V69+' ВС'!W73</f>
        <v>1.08</v>
      </c>
      <c r="W72" s="95">
        <f>тепло!W69+' ВС'!X73</f>
        <v>3.24</v>
      </c>
    </row>
    <row r="73" spans="1:23" ht="18.75" x14ac:dyDescent="0.25">
      <c r="A73" s="93" t="s">
        <v>64</v>
      </c>
      <c r="B73" s="98">
        <f>тепло!B70+' ВС'!C74</f>
        <v>17.350000000000001</v>
      </c>
      <c r="C73" s="98">
        <f>тепло!C70+' ВС'!D74</f>
        <v>30.65</v>
      </c>
      <c r="D73" s="98">
        <f>тепло!D70+' ВС'!E74</f>
        <v>48</v>
      </c>
      <c r="E73" s="95">
        <f>тепло!E70+' ВС'!F74</f>
        <v>48</v>
      </c>
      <c r="F73" s="98">
        <f>тепло!F70+' ВС'!G74</f>
        <v>4</v>
      </c>
      <c r="G73" s="98">
        <f>тепло!G70+' ВС'!H74</f>
        <v>4</v>
      </c>
      <c r="H73" s="98">
        <f>тепло!H70+' ВС'!I74</f>
        <v>4</v>
      </c>
      <c r="I73" s="95">
        <f>тепло!I70+' ВС'!J74</f>
        <v>12</v>
      </c>
      <c r="J73" s="98">
        <f>тепло!J70+' ВС'!K74</f>
        <v>4</v>
      </c>
      <c r="K73" s="98">
        <f>тепло!K70+' ВС'!L74</f>
        <v>4</v>
      </c>
      <c r="L73" s="98">
        <f>тепло!L70+' ВС'!M74</f>
        <v>4</v>
      </c>
      <c r="M73" s="95">
        <f>тепло!M70+' ВС'!N74</f>
        <v>12</v>
      </c>
      <c r="N73" s="95">
        <f>тепло!N70+' ВС'!O74</f>
        <v>24</v>
      </c>
      <c r="O73" s="98">
        <f>тепло!O70+' ВС'!P74</f>
        <v>4</v>
      </c>
      <c r="P73" s="98">
        <f>тепло!P70+' ВС'!Q74</f>
        <v>4</v>
      </c>
      <c r="Q73" s="98">
        <f>тепло!Q70+' ВС'!R74</f>
        <v>4</v>
      </c>
      <c r="R73" s="95">
        <f>тепло!R70+' ВС'!S74</f>
        <v>12</v>
      </c>
      <c r="S73" s="95">
        <f>тепло!S70+' ВС'!T74</f>
        <v>36</v>
      </c>
      <c r="T73" s="98">
        <f>тепло!T70+' ВС'!U74</f>
        <v>4</v>
      </c>
      <c r="U73" s="98">
        <f>тепло!U70+' ВС'!V74</f>
        <v>4</v>
      </c>
      <c r="V73" s="98">
        <f>тепло!V70+' ВС'!W74</f>
        <v>4</v>
      </c>
      <c r="W73" s="95">
        <f>тепло!W70+' ВС'!X74</f>
        <v>12</v>
      </c>
    </row>
    <row r="74" spans="1:23" ht="18.75" x14ac:dyDescent="0.25">
      <c r="A74" s="93" t="s">
        <v>92</v>
      </c>
      <c r="B74" s="98">
        <f>тепло!B71+' ВС'!C75</f>
        <v>54.84</v>
      </c>
      <c r="C74" s="98">
        <f>тепло!C71+' ВС'!D75</f>
        <v>-54.84</v>
      </c>
      <c r="D74" s="98">
        <f>тепло!D71+' ВС'!E75</f>
        <v>0</v>
      </c>
      <c r="E74" s="95">
        <f>тепло!E71+' ВС'!F75</f>
        <v>0</v>
      </c>
      <c r="F74" s="98">
        <f>тепло!F71+' ВС'!G75</f>
        <v>0</v>
      </c>
      <c r="G74" s="98">
        <f>тепло!G71+' ВС'!H75</f>
        <v>0</v>
      </c>
      <c r="H74" s="98">
        <f>тепло!H71+' ВС'!I75</f>
        <v>0</v>
      </c>
      <c r="I74" s="95">
        <f>тепло!I71+' ВС'!J75</f>
        <v>0</v>
      </c>
      <c r="J74" s="98">
        <f>тепло!J71+' ВС'!K75</f>
        <v>0</v>
      </c>
      <c r="K74" s="98">
        <f>тепло!K71+' ВС'!L75</f>
        <v>0</v>
      </c>
      <c r="L74" s="98">
        <f>тепло!L71+' ВС'!M75</f>
        <v>0</v>
      </c>
      <c r="M74" s="95">
        <f>тепло!M71+' ВС'!N75</f>
        <v>0</v>
      </c>
      <c r="N74" s="95">
        <f>тепло!N71+' ВС'!O75</f>
        <v>0</v>
      </c>
      <c r="O74" s="98">
        <f>тепло!O71+' ВС'!P75</f>
        <v>0</v>
      </c>
      <c r="P74" s="98">
        <f>тепло!P71+' ВС'!Q75</f>
        <v>0</v>
      </c>
      <c r="Q74" s="98">
        <f>тепло!Q71+' ВС'!R75</f>
        <v>0</v>
      </c>
      <c r="R74" s="95">
        <f>тепло!R71+' ВС'!S75</f>
        <v>0</v>
      </c>
      <c r="S74" s="95">
        <f>тепло!S71+' ВС'!T75</f>
        <v>0</v>
      </c>
      <c r="T74" s="98">
        <f>тепло!T71+' ВС'!U75</f>
        <v>0</v>
      </c>
      <c r="U74" s="98">
        <f>тепло!U71+' ВС'!V75</f>
        <v>0</v>
      </c>
      <c r="V74" s="98">
        <f>тепло!V71+' ВС'!W75</f>
        <v>0</v>
      </c>
      <c r="W74" s="95">
        <f>тепло!W71+' ВС'!X75</f>
        <v>0</v>
      </c>
    </row>
    <row r="75" spans="1:23" ht="18.75" x14ac:dyDescent="0.25">
      <c r="A75" s="81" t="s">
        <v>65</v>
      </c>
      <c r="B75" s="80">
        <f>тепло!B72+' ВС'!C76</f>
        <v>375.75599999999997</v>
      </c>
      <c r="C75" s="80">
        <f>тепло!C72+' ВС'!D76</f>
        <v>-29.555999999999997</v>
      </c>
      <c r="D75" s="79">
        <f>тепло!D72+' ВС'!E76</f>
        <v>346.2</v>
      </c>
      <c r="E75" s="66">
        <f>тепло!E72+' ВС'!F76</f>
        <v>218.2</v>
      </c>
      <c r="F75" s="79">
        <f>тепло!F72+' ВС'!G76</f>
        <v>18.2</v>
      </c>
      <c r="G75" s="79">
        <f>тепло!G72+' ВС'!H76</f>
        <v>18.2</v>
      </c>
      <c r="H75" s="79">
        <f>тепло!H72+' ВС'!I76</f>
        <v>18.2</v>
      </c>
      <c r="I75" s="66">
        <f>тепло!I72+' ВС'!J76</f>
        <v>54.6</v>
      </c>
      <c r="J75" s="79">
        <f>тепло!J72+' ВС'!K76</f>
        <v>18.2</v>
      </c>
      <c r="K75" s="79">
        <f>тепло!K72+' ВС'!L76</f>
        <v>18.2</v>
      </c>
      <c r="L75" s="79">
        <f>тепло!L72+' ВС'!M76</f>
        <v>18.2</v>
      </c>
      <c r="M75" s="66">
        <f>тепло!M72+' ВС'!N76</f>
        <v>54.6</v>
      </c>
      <c r="N75" s="66">
        <f>тепло!N72+' ВС'!O76</f>
        <v>109.2</v>
      </c>
      <c r="O75" s="79">
        <f>тепло!O72+' ВС'!P76</f>
        <v>18</v>
      </c>
      <c r="P75" s="79">
        <f>тепло!P72+' ВС'!Q76</f>
        <v>18.2</v>
      </c>
      <c r="Q75" s="79">
        <f>тепло!Q72+' ВС'!R76</f>
        <v>18.2</v>
      </c>
      <c r="R75" s="66">
        <f>тепло!R72+' ВС'!S76</f>
        <v>54.4</v>
      </c>
      <c r="S75" s="66">
        <f>тепло!S72+' ВС'!T76</f>
        <v>163.6</v>
      </c>
      <c r="T75" s="79">
        <f>тепло!T72+' ВС'!U76</f>
        <v>18.2</v>
      </c>
      <c r="U75" s="79">
        <f>тепло!U72+' ВС'!V76</f>
        <v>18.2</v>
      </c>
      <c r="V75" s="79">
        <f>тепло!V72+' ВС'!W76</f>
        <v>18.2</v>
      </c>
      <c r="W75" s="66">
        <f>тепло!W72+' ВС'!X76</f>
        <v>54.6</v>
      </c>
    </row>
    <row r="76" spans="1:23" ht="18.75" x14ac:dyDescent="0.25">
      <c r="A76" s="82" t="s">
        <v>66</v>
      </c>
      <c r="B76" s="79">
        <f>тепло!B73+' ВС'!C77</f>
        <v>607.77</v>
      </c>
      <c r="C76" s="79">
        <f>тепло!C73+' ВС'!D77</f>
        <v>-28.264999999999958</v>
      </c>
      <c r="D76" s="79">
        <f>тепло!D73+' ВС'!E77</f>
        <v>579.505</v>
      </c>
      <c r="E76" s="66">
        <f>тепло!E73+' ВС'!F77</f>
        <v>629.505</v>
      </c>
      <c r="F76" s="79">
        <f>тепло!F73+' ВС'!G77</f>
        <v>58.825000000000003</v>
      </c>
      <c r="G76" s="79">
        <f>тепло!G73+' ВС'!H77</f>
        <v>0</v>
      </c>
      <c r="H76" s="79">
        <f>тепло!H73+' ВС'!I77</f>
        <v>159.68</v>
      </c>
      <c r="I76" s="66">
        <f>тепло!I73+' ВС'!J77</f>
        <v>218.505</v>
      </c>
      <c r="J76" s="79">
        <f>тепло!J73+' ВС'!K77</f>
        <v>312</v>
      </c>
      <c r="K76" s="79">
        <f>тепло!K73+' ВС'!L77</f>
        <v>0</v>
      </c>
      <c r="L76" s="79">
        <f>тепло!L73+' ВС'!M77</f>
        <v>0</v>
      </c>
      <c r="M76" s="66">
        <f>тепло!M73+' ВС'!N77</f>
        <v>312</v>
      </c>
      <c r="N76" s="66">
        <f>тепло!N73+' ВС'!O77</f>
        <v>530.505</v>
      </c>
      <c r="O76" s="79">
        <f>тепло!O73+' ВС'!P77</f>
        <v>50</v>
      </c>
      <c r="P76" s="79">
        <f>тепло!P73+' ВС'!Q77</f>
        <v>0</v>
      </c>
      <c r="Q76" s="79">
        <f>тепло!Q73+' ВС'!R77</f>
        <v>0</v>
      </c>
      <c r="R76" s="66">
        <f>тепло!R73+' ВС'!S77</f>
        <v>50</v>
      </c>
      <c r="S76" s="66">
        <f>тепло!S73+' ВС'!T77</f>
        <v>580.505</v>
      </c>
      <c r="T76" s="79">
        <f>тепло!T73+' ВС'!U77</f>
        <v>49</v>
      </c>
      <c r="U76" s="79">
        <f>тепло!U73+' ВС'!V77</f>
        <v>0</v>
      </c>
      <c r="V76" s="79">
        <f>тепло!V73+' ВС'!W77</f>
        <v>0</v>
      </c>
      <c r="W76" s="66">
        <f>тепло!W73+' ВС'!X77</f>
        <v>49</v>
      </c>
    </row>
    <row r="77" spans="1:23" ht="18.75" x14ac:dyDescent="0.25">
      <c r="A77" s="81" t="s">
        <v>67</v>
      </c>
      <c r="B77" s="80">
        <f>тепло!B74+' ВС'!C78</f>
        <v>198.48</v>
      </c>
      <c r="C77" s="80">
        <f>тепло!C74+' ВС'!D78</f>
        <v>-5.4799999999999898</v>
      </c>
      <c r="D77" s="79">
        <f>тепло!D74+' ВС'!E78</f>
        <v>193</v>
      </c>
      <c r="E77" s="66">
        <f>тепло!E74+' ВС'!F78</f>
        <v>193</v>
      </c>
      <c r="F77" s="79">
        <f>тепло!F74+' ВС'!G78</f>
        <v>47</v>
      </c>
      <c r="G77" s="79">
        <f>тепло!G74+' ВС'!H78</f>
        <v>0</v>
      </c>
      <c r="H77" s="79">
        <f>тепло!H74+' ВС'!I78</f>
        <v>0</v>
      </c>
      <c r="I77" s="66">
        <f>тепло!I74+' ВС'!J78</f>
        <v>47</v>
      </c>
      <c r="J77" s="79">
        <f>тепло!J74+' ВС'!K78</f>
        <v>47</v>
      </c>
      <c r="K77" s="79">
        <f>тепло!K74+' ВС'!L78</f>
        <v>0</v>
      </c>
      <c r="L77" s="79">
        <f>тепло!L74+' ВС'!M78</f>
        <v>0</v>
      </c>
      <c r="M77" s="66">
        <f>тепло!M74+' ВС'!N78</f>
        <v>47</v>
      </c>
      <c r="N77" s="66">
        <f>тепло!N74+' ВС'!O78</f>
        <v>94</v>
      </c>
      <c r="O77" s="79">
        <f>тепло!O74+' ВС'!P78</f>
        <v>50</v>
      </c>
      <c r="P77" s="79">
        <f>тепло!P74+' ВС'!Q78</f>
        <v>0</v>
      </c>
      <c r="Q77" s="79">
        <f>тепло!Q74+' ВС'!R78</f>
        <v>0</v>
      </c>
      <c r="R77" s="66">
        <f>тепло!R74+' ВС'!S78</f>
        <v>50</v>
      </c>
      <c r="S77" s="66">
        <f>тепло!S74+' ВС'!T78</f>
        <v>144</v>
      </c>
      <c r="T77" s="79">
        <f>тепло!T74+' ВС'!U78</f>
        <v>49</v>
      </c>
      <c r="U77" s="79">
        <f>тепло!U74+' ВС'!V78</f>
        <v>0</v>
      </c>
      <c r="V77" s="79">
        <f>тепло!V74+' ВС'!W78</f>
        <v>0</v>
      </c>
      <c r="W77" s="66">
        <f>тепло!W74+' ВС'!X78</f>
        <v>49</v>
      </c>
    </row>
    <row r="78" spans="1:23" ht="18.75" x14ac:dyDescent="0.25">
      <c r="A78" s="81" t="s">
        <v>68</v>
      </c>
      <c r="B78" s="80">
        <f>тепло!B75+' ВС'!C79</f>
        <v>51.75</v>
      </c>
      <c r="C78" s="80">
        <f>тепло!C75+' ВС'!D79</f>
        <v>49.430000000000007</v>
      </c>
      <c r="D78" s="79">
        <f>тепло!D75+' ВС'!E79</f>
        <v>101.18</v>
      </c>
      <c r="E78" s="66">
        <f>тепло!E75+' ВС'!F79</f>
        <v>101.18</v>
      </c>
      <c r="F78" s="79">
        <f>тепло!F75+' ВС'!G79</f>
        <v>11.5</v>
      </c>
      <c r="G78" s="79">
        <f>тепло!G75+' ВС'!H79</f>
        <v>0</v>
      </c>
      <c r="H78" s="79">
        <f>тепло!H75+' ВС'!I79</f>
        <v>89.68</v>
      </c>
      <c r="I78" s="66">
        <f>тепло!I75+' ВС'!J79</f>
        <v>101.18</v>
      </c>
      <c r="J78" s="79">
        <f>тепло!J75+' ВС'!K79</f>
        <v>0</v>
      </c>
      <c r="K78" s="79">
        <f>тепло!K75+' ВС'!L79</f>
        <v>0</v>
      </c>
      <c r="L78" s="79">
        <f>тепло!L75+' ВС'!M79</f>
        <v>0</v>
      </c>
      <c r="M78" s="66">
        <f>тепло!M75+' ВС'!N79</f>
        <v>0</v>
      </c>
      <c r="N78" s="66">
        <f>тепло!N75+' ВС'!O79</f>
        <v>101.18</v>
      </c>
      <c r="O78" s="79">
        <f>тепло!O75+' ВС'!P79</f>
        <v>0</v>
      </c>
      <c r="P78" s="79">
        <f>тепло!P75+' ВС'!Q79</f>
        <v>0</v>
      </c>
      <c r="Q78" s="79">
        <f>тепло!Q75+' ВС'!R79</f>
        <v>0</v>
      </c>
      <c r="R78" s="66">
        <f>тепло!R75+' ВС'!S79</f>
        <v>0</v>
      </c>
      <c r="S78" s="66">
        <f>тепло!S75+' ВС'!T79</f>
        <v>101.18</v>
      </c>
      <c r="T78" s="79">
        <f>тепло!T75+' ВС'!U79</f>
        <v>0</v>
      </c>
      <c r="U78" s="79">
        <f>тепло!U75+' ВС'!V79</f>
        <v>0</v>
      </c>
      <c r="V78" s="79">
        <f>тепло!V75+' ВС'!W79</f>
        <v>0</v>
      </c>
      <c r="W78" s="66">
        <f>тепло!W75+' ВС'!X79</f>
        <v>0</v>
      </c>
    </row>
    <row r="79" spans="1:23" ht="18.75" x14ac:dyDescent="0.25">
      <c r="A79" s="81" t="s">
        <v>69</v>
      </c>
      <c r="B79" s="80">
        <f>тепло!B76+' ВС'!C80</f>
        <v>355.5</v>
      </c>
      <c r="C79" s="80">
        <f>тепло!C76+' ВС'!D80</f>
        <v>-70.500000000000014</v>
      </c>
      <c r="D79" s="79">
        <f>тепло!D76+' ВС'!E80</f>
        <v>285</v>
      </c>
      <c r="E79" s="66">
        <f>тепло!E76+' ВС'!F80</f>
        <v>335</v>
      </c>
      <c r="F79" s="79">
        <f>тепло!F76+' ВС'!G80</f>
        <v>0</v>
      </c>
      <c r="G79" s="79">
        <f>тепло!G76+' ВС'!H80</f>
        <v>0</v>
      </c>
      <c r="H79" s="79">
        <f>тепло!H76+' ВС'!I80</f>
        <v>70</v>
      </c>
      <c r="I79" s="66">
        <f>тепло!I76+' ВС'!J80</f>
        <v>70</v>
      </c>
      <c r="J79" s="79">
        <f>тепло!J76+' ВС'!K80</f>
        <v>265</v>
      </c>
      <c r="K79" s="79">
        <f>тепло!K76+' ВС'!L80</f>
        <v>0</v>
      </c>
      <c r="L79" s="79">
        <f>тепло!L76+' ВС'!M80</f>
        <v>0</v>
      </c>
      <c r="M79" s="66">
        <f>тепло!M76+' ВС'!N80</f>
        <v>265</v>
      </c>
      <c r="N79" s="66">
        <f>тепло!N76+' ВС'!O80</f>
        <v>335</v>
      </c>
      <c r="O79" s="79">
        <f>тепло!O76+' ВС'!P80</f>
        <v>0</v>
      </c>
      <c r="P79" s="79">
        <f>тепло!P76+' ВС'!Q80</f>
        <v>0</v>
      </c>
      <c r="Q79" s="79">
        <f>тепло!Q76+' ВС'!R80</f>
        <v>0</v>
      </c>
      <c r="R79" s="66">
        <f>тепло!R76+' ВС'!S80</f>
        <v>0</v>
      </c>
      <c r="S79" s="66">
        <f>тепло!S76+' ВС'!T80</f>
        <v>335</v>
      </c>
      <c r="T79" s="79">
        <f>тепло!T76+' ВС'!U80</f>
        <v>0</v>
      </c>
      <c r="U79" s="79">
        <f>тепло!U76+' ВС'!V80</f>
        <v>0</v>
      </c>
      <c r="V79" s="79">
        <f>тепло!V76+' ВС'!W80</f>
        <v>0</v>
      </c>
      <c r="W79" s="66">
        <f>тепло!W76+' ВС'!X80</f>
        <v>0</v>
      </c>
    </row>
    <row r="80" spans="1:23" ht="18.75" x14ac:dyDescent="0.25">
      <c r="A80" s="81" t="s">
        <v>82</v>
      </c>
      <c r="B80" s="80">
        <f>тепло!B77+' ВС'!C81</f>
        <v>2.04</v>
      </c>
      <c r="C80" s="80">
        <f>тепло!C77+' ВС'!D81</f>
        <v>-1.7150000000000001</v>
      </c>
      <c r="D80" s="79">
        <f>тепло!D77+' ВС'!E81</f>
        <v>0.32500000000000001</v>
      </c>
      <c r="E80" s="66">
        <f>тепло!E77+' ВС'!F81</f>
        <v>0.32500000000000001</v>
      </c>
      <c r="F80" s="79">
        <f>тепло!F77+' ВС'!G81</f>
        <v>0.32500000000000001</v>
      </c>
      <c r="G80" s="79">
        <f>тепло!G77+' ВС'!H81</f>
        <v>0</v>
      </c>
      <c r="H80" s="79">
        <f>тепло!H77+' ВС'!I81</f>
        <v>0</v>
      </c>
      <c r="I80" s="66">
        <f>тепло!I77+' ВС'!J81</f>
        <v>0.32500000000000001</v>
      </c>
      <c r="J80" s="79">
        <f>тепло!J77+' ВС'!K81</f>
        <v>0</v>
      </c>
      <c r="K80" s="79">
        <f>тепло!K77+' ВС'!L81</f>
        <v>0</v>
      </c>
      <c r="L80" s="79">
        <f>тепло!L77+' ВС'!M81</f>
        <v>0</v>
      </c>
      <c r="M80" s="66">
        <f>тепло!M77+' ВС'!N81</f>
        <v>0</v>
      </c>
      <c r="N80" s="66">
        <f>тепло!N77+' ВС'!O81</f>
        <v>0.32500000000000001</v>
      </c>
      <c r="O80" s="79">
        <f>тепло!O77+' ВС'!P81</f>
        <v>0</v>
      </c>
      <c r="P80" s="79">
        <f>тепло!P77+' ВС'!Q81</f>
        <v>0</v>
      </c>
      <c r="Q80" s="79">
        <f>тепло!Q77+' ВС'!R81</f>
        <v>0</v>
      </c>
      <c r="R80" s="66">
        <f>тепло!R77+' ВС'!S81</f>
        <v>0</v>
      </c>
      <c r="S80" s="66">
        <f>тепло!S77+' ВС'!T81</f>
        <v>0.32500000000000001</v>
      </c>
      <c r="T80" s="79">
        <f>тепло!T77+' ВС'!U81</f>
        <v>0</v>
      </c>
      <c r="U80" s="79">
        <f>тепло!U77+' ВС'!V81</f>
        <v>0</v>
      </c>
      <c r="V80" s="79">
        <f>тепло!V77+' ВС'!W81</f>
        <v>0</v>
      </c>
      <c r="W80" s="66">
        <f>тепло!W77+' ВС'!X81</f>
        <v>0</v>
      </c>
    </row>
    <row r="81" spans="1:23" ht="18.75" x14ac:dyDescent="0.25">
      <c r="A81" s="82" t="s">
        <v>70</v>
      </c>
      <c r="B81" s="79">
        <f>тепло!B78+' ВС'!C82</f>
        <v>637.34</v>
      </c>
      <c r="C81" s="79">
        <f>тепло!C78+' ВС'!D82</f>
        <v>-635.34</v>
      </c>
      <c r="D81" s="79">
        <f>тепло!D78+' ВС'!E82</f>
        <v>2</v>
      </c>
      <c r="E81" s="66">
        <f>тепло!E78+' ВС'!F82</f>
        <v>2</v>
      </c>
      <c r="F81" s="79">
        <f>тепло!F78+' ВС'!G82</f>
        <v>1</v>
      </c>
      <c r="G81" s="79">
        <f>тепло!G78+' ВС'!H82</f>
        <v>0</v>
      </c>
      <c r="H81" s="79">
        <f>тепло!H78+' ВС'!I82</f>
        <v>0</v>
      </c>
      <c r="I81" s="66">
        <f>тепло!I78+' ВС'!J82</f>
        <v>1</v>
      </c>
      <c r="J81" s="79">
        <f>тепло!J78+' ВС'!K82</f>
        <v>0</v>
      </c>
      <c r="K81" s="79">
        <f>тепло!K78+' ВС'!L82</f>
        <v>0</v>
      </c>
      <c r="L81" s="79">
        <f>тепло!L78+' ВС'!M82</f>
        <v>0</v>
      </c>
      <c r="M81" s="66">
        <f>тепло!M78+' ВС'!N82</f>
        <v>0</v>
      </c>
      <c r="N81" s="66">
        <f>тепло!N78+' ВС'!O82</f>
        <v>1</v>
      </c>
      <c r="O81" s="79">
        <f>тепло!O78+' ВС'!P82</f>
        <v>1</v>
      </c>
      <c r="P81" s="79">
        <f>тепло!P78+' ВС'!Q82</f>
        <v>0</v>
      </c>
      <c r="Q81" s="79">
        <f>тепло!Q78+' ВС'!R82</f>
        <v>0</v>
      </c>
      <c r="R81" s="66">
        <f>тепло!R78+' ВС'!S82</f>
        <v>1</v>
      </c>
      <c r="S81" s="66">
        <f>тепло!S78+' ВС'!T82</f>
        <v>2</v>
      </c>
      <c r="T81" s="79">
        <f>тепло!T78+' ВС'!U82</f>
        <v>0</v>
      </c>
      <c r="U81" s="79">
        <f>тепло!U78+' ВС'!V82</f>
        <v>0</v>
      </c>
      <c r="V81" s="79">
        <f>тепло!V78+' ВС'!W82</f>
        <v>0</v>
      </c>
      <c r="W81" s="66">
        <f>тепло!W78+' ВС'!X82</f>
        <v>0</v>
      </c>
    </row>
    <row r="82" spans="1:23" ht="18.75" x14ac:dyDescent="0.25">
      <c r="A82" s="81" t="s">
        <v>72</v>
      </c>
      <c r="B82" s="80">
        <f>тепло!B79+' ВС'!C83</f>
        <v>39.07</v>
      </c>
      <c r="C82" s="80">
        <f>тепло!C79+' ВС'!D83</f>
        <v>-39.07</v>
      </c>
      <c r="D82" s="79">
        <f>тепло!D79+' ВС'!E83</f>
        <v>0</v>
      </c>
      <c r="E82" s="66">
        <f>тепло!E79+' ВС'!F83</f>
        <v>0</v>
      </c>
      <c r="F82" s="79">
        <f>тепло!F79+' ВС'!G83</f>
        <v>0</v>
      </c>
      <c r="G82" s="79">
        <f>тепло!G79+' ВС'!H83</f>
        <v>0</v>
      </c>
      <c r="H82" s="79">
        <f>тепло!H79+' ВС'!I83</f>
        <v>0</v>
      </c>
      <c r="I82" s="66">
        <f>тепло!I79+' ВС'!J83</f>
        <v>0</v>
      </c>
      <c r="J82" s="79">
        <f>тепло!J79+' ВС'!K83</f>
        <v>0</v>
      </c>
      <c r="K82" s="79">
        <f>тепло!K79+' ВС'!L83</f>
        <v>0</v>
      </c>
      <c r="L82" s="79">
        <f>тепло!L79+' ВС'!M83</f>
        <v>0</v>
      </c>
      <c r="M82" s="66">
        <f>тепло!M79+' ВС'!N83</f>
        <v>0</v>
      </c>
      <c r="N82" s="66">
        <f>тепло!N79+' ВС'!O83</f>
        <v>0</v>
      </c>
      <c r="O82" s="79">
        <f>тепло!O79+' ВС'!P83</f>
        <v>0</v>
      </c>
      <c r="P82" s="79">
        <f>тепло!P79+' ВС'!Q83</f>
        <v>0</v>
      </c>
      <c r="Q82" s="79">
        <f>тепло!Q79+' ВС'!R83</f>
        <v>0</v>
      </c>
      <c r="R82" s="66">
        <f>тепло!R79+' ВС'!S83</f>
        <v>0</v>
      </c>
      <c r="S82" s="66">
        <f>тепло!S79+' ВС'!T83</f>
        <v>0</v>
      </c>
      <c r="T82" s="79">
        <f>тепло!T79+' ВС'!U83</f>
        <v>0</v>
      </c>
      <c r="U82" s="79">
        <f>тепло!U79+' ВС'!V83</f>
        <v>0</v>
      </c>
      <c r="V82" s="79">
        <f>тепло!V79+' ВС'!W83</f>
        <v>0</v>
      </c>
      <c r="W82" s="66">
        <f>тепло!W79+' ВС'!X83</f>
        <v>0</v>
      </c>
    </row>
    <row r="83" spans="1:23" ht="18.75" x14ac:dyDescent="0.25">
      <c r="A83" s="81" t="s">
        <v>71</v>
      </c>
      <c r="B83" s="80">
        <f>тепло!B80+' ВС'!C84</f>
        <v>1.3</v>
      </c>
      <c r="C83" s="80">
        <f>тепло!C80+' ВС'!D84</f>
        <v>0.7</v>
      </c>
      <c r="D83" s="79">
        <f>тепло!D80+' ВС'!E84</f>
        <v>2</v>
      </c>
      <c r="E83" s="66">
        <f>тепло!E80+' ВС'!F84</f>
        <v>2</v>
      </c>
      <c r="F83" s="79">
        <f>тепло!F80+' ВС'!G84</f>
        <v>1</v>
      </c>
      <c r="G83" s="79">
        <f>тепло!G80+' ВС'!H84</f>
        <v>0</v>
      </c>
      <c r="H83" s="79">
        <f>тепло!H80+' ВС'!I84</f>
        <v>0</v>
      </c>
      <c r="I83" s="66">
        <f>тепло!I80+' ВС'!J84</f>
        <v>1</v>
      </c>
      <c r="J83" s="79">
        <f>тепло!J80+' ВС'!K84</f>
        <v>0</v>
      </c>
      <c r="K83" s="79">
        <f>тепло!K80+' ВС'!L84</f>
        <v>0</v>
      </c>
      <c r="L83" s="79">
        <f>тепло!L80+' ВС'!M84</f>
        <v>0</v>
      </c>
      <c r="M83" s="66">
        <f>тепло!M80+' ВС'!N84</f>
        <v>0</v>
      </c>
      <c r="N83" s="66">
        <f>тепло!N80+' ВС'!O84</f>
        <v>1</v>
      </c>
      <c r="O83" s="79">
        <f>тепло!O80+' ВС'!P84</f>
        <v>1</v>
      </c>
      <c r="P83" s="79">
        <f>тепло!P80+' ВС'!Q84</f>
        <v>0</v>
      </c>
      <c r="Q83" s="79">
        <f>тепло!Q80+' ВС'!R84</f>
        <v>0</v>
      </c>
      <c r="R83" s="66">
        <f>тепло!R80+' ВС'!S84</f>
        <v>1</v>
      </c>
      <c r="S83" s="66">
        <f>тепло!S80+' ВС'!T84</f>
        <v>2</v>
      </c>
      <c r="T83" s="79">
        <f>тепло!T80+' ВС'!U84</f>
        <v>0</v>
      </c>
      <c r="U83" s="79">
        <f>тепло!U80+' ВС'!V84</f>
        <v>0</v>
      </c>
      <c r="V83" s="79">
        <f>тепло!V80+' ВС'!W84</f>
        <v>0</v>
      </c>
      <c r="W83" s="66">
        <f>тепло!W80+' ВС'!X84</f>
        <v>0</v>
      </c>
    </row>
    <row r="84" spans="1:23" ht="18.75" x14ac:dyDescent="0.25">
      <c r="A84" s="81" t="s">
        <v>91</v>
      </c>
      <c r="B84" s="80">
        <f>тепло!B81+' ВС'!C85</f>
        <v>596.97</v>
      </c>
      <c r="C84" s="80">
        <f>тепло!C81+' ВС'!D85</f>
        <v>-596.97</v>
      </c>
      <c r="D84" s="79">
        <f>тепло!D81+' ВС'!E85</f>
        <v>0</v>
      </c>
      <c r="E84" s="66">
        <f>тепло!E81+' ВС'!F85</f>
        <v>0</v>
      </c>
      <c r="F84" s="79">
        <f>тепло!F81+' ВС'!G85</f>
        <v>0</v>
      </c>
      <c r="G84" s="79">
        <f>тепло!G81+' ВС'!H85</f>
        <v>0</v>
      </c>
      <c r="H84" s="79">
        <f>тепло!H81+' ВС'!I85</f>
        <v>0</v>
      </c>
      <c r="I84" s="66">
        <f>тепло!I81+' ВС'!J85</f>
        <v>0</v>
      </c>
      <c r="J84" s="79">
        <f>тепло!J81+' ВС'!K85</f>
        <v>0</v>
      </c>
      <c r="K84" s="79">
        <f>тепло!K81+' ВС'!L85</f>
        <v>0</v>
      </c>
      <c r="L84" s="79">
        <f>тепло!L81+' ВС'!M85</f>
        <v>0</v>
      </c>
      <c r="M84" s="66">
        <f>тепло!M81+' ВС'!N85</f>
        <v>0</v>
      </c>
      <c r="N84" s="66">
        <f>тепло!N81+' ВС'!O85</f>
        <v>0</v>
      </c>
      <c r="O84" s="79">
        <f>тепло!O81+' ВС'!P85</f>
        <v>0</v>
      </c>
      <c r="P84" s="79">
        <f>тепло!P81+' ВС'!Q85</f>
        <v>0</v>
      </c>
      <c r="Q84" s="79">
        <f>тепло!Q81+' ВС'!R85</f>
        <v>0</v>
      </c>
      <c r="R84" s="66">
        <f>тепло!R81+' ВС'!S85</f>
        <v>0</v>
      </c>
      <c r="S84" s="66">
        <f>тепло!S81+' ВС'!T85</f>
        <v>0</v>
      </c>
      <c r="T84" s="79">
        <f>тепло!T81+' ВС'!U85</f>
        <v>0</v>
      </c>
      <c r="U84" s="79">
        <f>тепло!U81+' ВС'!V85</f>
        <v>0</v>
      </c>
      <c r="V84" s="79">
        <f>тепло!V81+' ВС'!W85</f>
        <v>0</v>
      </c>
      <c r="W84" s="66">
        <f>тепло!W81+' ВС'!X85</f>
        <v>0</v>
      </c>
    </row>
    <row r="85" spans="1:23" ht="18.75" x14ac:dyDescent="0.25">
      <c r="A85" s="104" t="s">
        <v>75</v>
      </c>
      <c r="B85" s="105">
        <f>тепло!B82+' ВС'!C86</f>
        <v>17533.651127860001</v>
      </c>
      <c r="C85" s="105">
        <f>тепло!C82+' ВС'!D86</f>
        <v>7834.8478721400015</v>
      </c>
      <c r="D85" s="105">
        <f>тепло!D82+' ВС'!E86</f>
        <v>25368.499</v>
      </c>
      <c r="E85" s="106">
        <f>тепло!E82+' ВС'!F86</f>
        <v>29535.984888479998</v>
      </c>
      <c r="F85" s="105">
        <f>тепло!F82+' ВС'!G86</f>
        <v>2863.5302119199996</v>
      </c>
      <c r="G85" s="105">
        <f>тепло!G82+' ВС'!H86</f>
        <v>2863.5302119199996</v>
      </c>
      <c r="H85" s="105">
        <f>тепло!H82+' ВС'!I86</f>
        <v>2863.5302119199996</v>
      </c>
      <c r="I85" s="106">
        <f>тепло!I82+' ВС'!J86</f>
        <v>8590.5906357599997</v>
      </c>
      <c r="J85" s="105">
        <f>тепло!J82+' ВС'!K86</f>
        <v>2863.5302119199996</v>
      </c>
      <c r="K85" s="105">
        <f>тепло!K82+' ВС'!L86</f>
        <v>1986.0070020000001</v>
      </c>
      <c r="L85" s="105">
        <f>тепло!L82+' ВС'!M86</f>
        <v>1986.0070020000001</v>
      </c>
      <c r="M85" s="106">
        <f>тепло!M82+' ВС'!N86</f>
        <v>6835.5442159200002</v>
      </c>
      <c r="N85" s="106">
        <f>тепло!N82+' ВС'!O86</f>
        <v>15426.134851679999</v>
      </c>
      <c r="O85" s="105">
        <f t="shared" ref="O85:V85" si="21">O86+O90</f>
        <v>1986.0070020000001</v>
      </c>
      <c r="P85" s="105">
        <f t="shared" si="21"/>
        <v>1986.0070020000001</v>
      </c>
      <c r="Q85" s="105">
        <f t="shared" si="21"/>
        <v>1986.0070020000001</v>
      </c>
      <c r="R85" s="106">
        <f t="shared" si="18"/>
        <v>5958.0210059999999</v>
      </c>
      <c r="S85" s="106">
        <f t="shared" si="19"/>
        <v>21384.155857679998</v>
      </c>
      <c r="T85" s="105">
        <f t="shared" si="21"/>
        <v>2424.7686069599999</v>
      </c>
      <c r="U85" s="105">
        <f t="shared" si="21"/>
        <v>2863.5302119200001</v>
      </c>
      <c r="V85" s="105">
        <f t="shared" si="21"/>
        <v>2863.5302119200001</v>
      </c>
      <c r="W85" s="106">
        <f t="shared" si="20"/>
        <v>8151.8290307999996</v>
      </c>
    </row>
    <row r="86" spans="1:23" ht="18.75" x14ac:dyDescent="0.25">
      <c r="A86" s="107" t="s">
        <v>80</v>
      </c>
      <c r="B86" s="105">
        <f>тепло!B83+' ВС'!C87</f>
        <v>13551.395860000001</v>
      </c>
      <c r="C86" s="105">
        <f>тепло!C83+' ВС'!D87</f>
        <v>5932.8581400000003</v>
      </c>
      <c r="D86" s="105">
        <f>тепло!D83+' ВС'!E87</f>
        <v>19484.254000000001</v>
      </c>
      <c r="E86" s="106">
        <f>тепло!E83+' ВС'!F87</f>
        <v>22685.088239999997</v>
      </c>
      <c r="F86" s="105">
        <f>тепло!F83+' ВС'!G87</f>
        <v>2199.33196</v>
      </c>
      <c r="G86" s="105">
        <f>тепло!G83+' ВС'!H87</f>
        <v>2199.33196</v>
      </c>
      <c r="H86" s="105">
        <f>тепло!H83+' ВС'!I87</f>
        <v>2199.33196</v>
      </c>
      <c r="I86" s="106">
        <f>тепло!I83+' ВС'!J87</f>
        <v>6597.9958800000004</v>
      </c>
      <c r="J86" s="105">
        <f>тепло!J83+' ВС'!K87</f>
        <v>2199.33196</v>
      </c>
      <c r="K86" s="105">
        <f>тепло!K83+' ВС'!L87</f>
        <v>1525.3510000000001</v>
      </c>
      <c r="L86" s="105">
        <f>тепло!L83+' ВС'!M87</f>
        <v>1525.3510000000001</v>
      </c>
      <c r="M86" s="106">
        <f>тепло!M83+' ВС'!N87</f>
        <v>5250.0339599999998</v>
      </c>
      <c r="N86" s="106">
        <f>тепло!N83+' ВС'!O87</f>
        <v>11848.029839999999</v>
      </c>
      <c r="O86" s="105">
        <f>тепло!O83+' ВС'!P87</f>
        <v>1525.3510000000001</v>
      </c>
      <c r="P86" s="105">
        <f>тепло!P83+' ВС'!Q87</f>
        <v>1525.3510000000001</v>
      </c>
      <c r="Q86" s="105">
        <f>тепло!Q83+' ВС'!R87</f>
        <v>1525.3510000000001</v>
      </c>
      <c r="R86" s="106">
        <f>тепло!R83+' ВС'!S87</f>
        <v>4576.0530000000008</v>
      </c>
      <c r="S86" s="106">
        <f>тепло!S83+' ВС'!T87</f>
        <v>16424.082839999999</v>
      </c>
      <c r="T86" s="105">
        <f>тепло!T83+' ВС'!U87</f>
        <v>1862.34148</v>
      </c>
      <c r="U86" s="105">
        <f>тепло!U83+' ВС'!V87</f>
        <v>2199.33196</v>
      </c>
      <c r="V86" s="105">
        <f>тепло!V83+' ВС'!W87</f>
        <v>2199.33196</v>
      </c>
      <c r="W86" s="106">
        <f>тепло!W83+' ВС'!X87</f>
        <v>6261.0054</v>
      </c>
    </row>
    <row r="87" spans="1:23" ht="18.75" x14ac:dyDescent="0.25">
      <c r="A87" s="108" t="s">
        <v>76</v>
      </c>
      <c r="B87" s="109">
        <f>тепло!B84+' ВС'!C88</f>
        <v>8812.5164299999997</v>
      </c>
      <c r="C87" s="109">
        <f>тепло!C84+' ВС'!D88</f>
        <v>4293.3815699999996</v>
      </c>
      <c r="D87" s="105">
        <f>тепло!D84+' ВС'!E88</f>
        <v>13105.898000000001</v>
      </c>
      <c r="E87" s="106">
        <f>тепло!E84+' ВС'!F88</f>
        <v>15359.24424</v>
      </c>
      <c r="F87" s="105">
        <f>тепло!F84+' ВС'!G88</f>
        <v>1588.8449599999999</v>
      </c>
      <c r="G87" s="105">
        <f>тепло!G84+' ВС'!H88</f>
        <v>1588.8449599999999</v>
      </c>
      <c r="H87" s="105">
        <f>тепло!H84+' ВС'!I88</f>
        <v>1588.8449599999999</v>
      </c>
      <c r="I87" s="106">
        <f>тепло!I84+' ВС'!J88</f>
        <v>4766.5348800000002</v>
      </c>
      <c r="J87" s="105">
        <f>тепло!J84+' ВС'!K88</f>
        <v>1588.8449599999999</v>
      </c>
      <c r="K87" s="105">
        <f>тепло!K84+' ВС'!L88</f>
        <v>914.86400000000003</v>
      </c>
      <c r="L87" s="105">
        <f>тепло!L84+' ВС'!M88</f>
        <v>914.86400000000003</v>
      </c>
      <c r="M87" s="106">
        <f>тепло!M84+' ВС'!N88</f>
        <v>3418.5729600000004</v>
      </c>
      <c r="N87" s="106">
        <f>тепло!N84+' ВС'!O88</f>
        <v>8185.1078399999997</v>
      </c>
      <c r="O87" s="105">
        <f>тепло!O84+' ВС'!P88</f>
        <v>914.86400000000003</v>
      </c>
      <c r="P87" s="105">
        <f>тепло!P84+' ВС'!Q88</f>
        <v>914.86400000000003</v>
      </c>
      <c r="Q87" s="105">
        <f>тепло!Q84+' ВС'!R88</f>
        <v>914.86400000000003</v>
      </c>
      <c r="R87" s="106">
        <f>тепло!R84+' ВС'!S88</f>
        <v>2744.5920000000001</v>
      </c>
      <c r="S87" s="106">
        <f>тепло!S84+' ВС'!T88</f>
        <v>10929.699840000001</v>
      </c>
      <c r="T87" s="105">
        <f>тепло!T84+' ВС'!U88</f>
        <v>1251.85448</v>
      </c>
      <c r="U87" s="105">
        <f>тепло!U84+' ВС'!V88</f>
        <v>1588.8449599999999</v>
      </c>
      <c r="V87" s="105">
        <f>тепло!V84+' ВС'!W88</f>
        <v>1588.8449599999999</v>
      </c>
      <c r="W87" s="106">
        <f>тепло!W84+' ВС'!X88</f>
        <v>4429.5444000000007</v>
      </c>
    </row>
    <row r="88" spans="1:23" ht="18.75" x14ac:dyDescent="0.25">
      <c r="A88" s="108" t="s">
        <v>77</v>
      </c>
      <c r="B88" s="109">
        <f>тепло!B85+' ВС'!C89</f>
        <v>4738.87943</v>
      </c>
      <c r="C88" s="109">
        <f>тепло!C85+' ВС'!D89</f>
        <v>1639.4765699999994</v>
      </c>
      <c r="D88" s="105">
        <f>тепло!D85+' ВС'!E89</f>
        <v>6378.3559999999998</v>
      </c>
      <c r="E88" s="106">
        <f>тепло!E85+' ВС'!F89</f>
        <v>7325.8439999999991</v>
      </c>
      <c r="F88" s="105">
        <f>тепло!F85+' ВС'!G89</f>
        <v>610.48699999999997</v>
      </c>
      <c r="G88" s="105">
        <f>тепло!G85+' ВС'!H89</f>
        <v>610.48699999999997</v>
      </c>
      <c r="H88" s="105">
        <f>тепло!H85+' ВС'!I89</f>
        <v>610.48699999999997</v>
      </c>
      <c r="I88" s="106">
        <f>тепло!I85+' ВС'!J89</f>
        <v>1831.4609999999998</v>
      </c>
      <c r="J88" s="105">
        <f>тепло!J85+' ВС'!K89</f>
        <v>610.48699999999997</v>
      </c>
      <c r="K88" s="105">
        <f>тепло!K85+' ВС'!L89</f>
        <v>610.48699999999997</v>
      </c>
      <c r="L88" s="105">
        <f>тепло!L85+' ВС'!M89</f>
        <v>610.48699999999997</v>
      </c>
      <c r="M88" s="106">
        <f>тепло!M85+' ВС'!N89</f>
        <v>1831.4609999999998</v>
      </c>
      <c r="N88" s="106">
        <f>тепло!N85+' ВС'!O89</f>
        <v>3662.9219999999996</v>
      </c>
      <c r="O88" s="105">
        <f>тепло!O85+' ВС'!P89</f>
        <v>610.48699999999997</v>
      </c>
      <c r="P88" s="105">
        <f>тепло!P85+' ВС'!Q89</f>
        <v>610.48699999999997</v>
      </c>
      <c r="Q88" s="105">
        <f>тепло!Q85+' ВС'!R89</f>
        <v>610.48699999999997</v>
      </c>
      <c r="R88" s="106">
        <f>тепло!R85+' ВС'!S89</f>
        <v>1831.4609999999998</v>
      </c>
      <c r="S88" s="106">
        <f>тепло!S85+' ВС'!T89</f>
        <v>5494.3829999999998</v>
      </c>
      <c r="T88" s="105">
        <f>тепло!T85+' ВС'!U89</f>
        <v>610.48699999999997</v>
      </c>
      <c r="U88" s="105">
        <f>тепло!U85+' ВС'!V89</f>
        <v>610.48699999999997</v>
      </c>
      <c r="V88" s="105">
        <f>тепло!V85+' ВС'!W89</f>
        <v>610.48699999999997</v>
      </c>
      <c r="W88" s="106">
        <f>тепло!W85+' ВС'!X89</f>
        <v>1831.4609999999998</v>
      </c>
    </row>
    <row r="89" spans="1:23" ht="18.75" x14ac:dyDescent="0.25">
      <c r="A89" s="108" t="s">
        <v>78</v>
      </c>
      <c r="B89" s="109">
        <f>тепло!B86+' ВС'!C90</f>
        <v>0</v>
      </c>
      <c r="C89" s="109">
        <f>тепло!C86+' ВС'!D90</f>
        <v>0</v>
      </c>
      <c r="D89" s="105">
        <f>тепло!D86+' ВС'!E90</f>
        <v>0</v>
      </c>
      <c r="E89" s="106">
        <f>тепло!E86+' ВС'!F90</f>
        <v>0</v>
      </c>
      <c r="F89" s="105">
        <f>тепло!F86+' ВС'!G90</f>
        <v>0</v>
      </c>
      <c r="G89" s="105">
        <f>тепло!G86+' ВС'!H90</f>
        <v>0</v>
      </c>
      <c r="H89" s="105">
        <f>тепло!H86+' ВС'!I90</f>
        <v>0</v>
      </c>
      <c r="I89" s="106">
        <f>тепло!I86+' ВС'!J90</f>
        <v>0</v>
      </c>
      <c r="J89" s="105">
        <f>тепло!J86+' ВС'!K90</f>
        <v>0</v>
      </c>
      <c r="K89" s="105">
        <f>тепло!K86+' ВС'!L90</f>
        <v>0</v>
      </c>
      <c r="L89" s="105">
        <f>тепло!L86+' ВС'!M90</f>
        <v>0</v>
      </c>
      <c r="M89" s="106">
        <f>тепло!M86+' ВС'!N90</f>
        <v>0</v>
      </c>
      <c r="N89" s="106">
        <f>тепло!N86+' ВС'!O90</f>
        <v>0</v>
      </c>
      <c r="O89" s="105">
        <f>тепло!O86+' ВС'!P90</f>
        <v>0</v>
      </c>
      <c r="P89" s="105">
        <f>тепло!P86+' ВС'!Q90</f>
        <v>0</v>
      </c>
      <c r="Q89" s="105">
        <f>тепло!Q86+' ВС'!R90</f>
        <v>0</v>
      </c>
      <c r="R89" s="106">
        <f>тепло!R86+' ВС'!S90</f>
        <v>0</v>
      </c>
      <c r="S89" s="106">
        <f>тепло!S86+' ВС'!T90</f>
        <v>0</v>
      </c>
      <c r="T89" s="105">
        <f>тепло!T86+' ВС'!U90</f>
        <v>0</v>
      </c>
      <c r="U89" s="105">
        <f>тепло!U86+' ВС'!V90</f>
        <v>0</v>
      </c>
      <c r="V89" s="105">
        <f>тепло!V86+' ВС'!W90</f>
        <v>0</v>
      </c>
      <c r="W89" s="106">
        <f>тепло!W86+' ВС'!X90</f>
        <v>0</v>
      </c>
    </row>
    <row r="90" spans="1:23" ht="18.75" x14ac:dyDescent="0.25">
      <c r="A90" s="107" t="s">
        <v>79</v>
      </c>
      <c r="B90" s="105">
        <f>тепло!B87+' ВС'!C91</f>
        <v>4313.9452678600001</v>
      </c>
      <c r="C90" s="105">
        <f>тепло!C87+' ВС'!D91</f>
        <v>1797.88511814</v>
      </c>
      <c r="D90" s="105">
        <f>тепло!D87+' ВС'!E91</f>
        <v>5884.2449999999999</v>
      </c>
      <c r="E90" s="106">
        <f>тепло!E87+' ВС'!F91</f>
        <v>6850.8966484800003</v>
      </c>
      <c r="F90" s="105">
        <f>тепло!F87+' ВС'!G91</f>
        <v>664.19825191999996</v>
      </c>
      <c r="G90" s="105">
        <f>тепло!G87+' ВС'!H91</f>
        <v>664.19825191999996</v>
      </c>
      <c r="H90" s="105">
        <f>тепло!H87+' ВС'!I91</f>
        <v>664.19825191999996</v>
      </c>
      <c r="I90" s="106">
        <f>тепло!I87+' ВС'!J91</f>
        <v>1992.59475576</v>
      </c>
      <c r="J90" s="105">
        <f>тепло!J87+' ВС'!K91</f>
        <v>664.19825191999996</v>
      </c>
      <c r="K90" s="105">
        <f>тепло!K87+' ВС'!L91</f>
        <v>460.656002</v>
      </c>
      <c r="L90" s="105">
        <f>тепло!L87+' ВС'!M91</f>
        <v>460.656002</v>
      </c>
      <c r="M90" s="106">
        <f>тепло!M87+' ВС'!N91</f>
        <v>1585.51025592</v>
      </c>
      <c r="N90" s="106">
        <f>тепло!N87+' ВС'!O91</f>
        <v>3578.1050116799997</v>
      </c>
      <c r="O90" s="105">
        <f>тепло!O87+' ВС'!P91</f>
        <v>460.656002</v>
      </c>
      <c r="P90" s="105">
        <f>тепло!P87+' ВС'!Q91</f>
        <v>460.656002</v>
      </c>
      <c r="Q90" s="105">
        <f>тепло!Q87+' ВС'!R91</f>
        <v>460.656002</v>
      </c>
      <c r="R90" s="106">
        <f>тепло!R87+' ВС'!S91</f>
        <v>1381.9680060000001</v>
      </c>
      <c r="S90" s="106">
        <f>тепло!S87+' ВС'!T91</f>
        <v>4960.0730176799998</v>
      </c>
      <c r="T90" s="105">
        <f>тепло!T87+' ВС'!U91</f>
        <v>562.42712696000001</v>
      </c>
      <c r="U90" s="105">
        <f>тепло!U87+' ВС'!V91</f>
        <v>664.19825191999996</v>
      </c>
      <c r="V90" s="105">
        <f>тепло!V87+' ВС'!W91</f>
        <v>664.19825191999996</v>
      </c>
      <c r="W90" s="106">
        <f>тепло!W87+' ВС'!X91</f>
        <v>1890.8236307999998</v>
      </c>
    </row>
    <row r="91" spans="1:23" ht="18.75" x14ac:dyDescent="0.25">
      <c r="A91" s="108" t="s">
        <v>76</v>
      </c>
      <c r="B91" s="109">
        <f>тепло!B88+' ВС'!C92</f>
        <v>2866.4870000000001</v>
      </c>
      <c r="C91" s="109">
        <f>тепло!C88+' ВС'!D92</f>
        <v>1302.7628540000001</v>
      </c>
      <c r="D91" s="105">
        <f>тепло!D88+' ВС'!E92</f>
        <v>3957.9809999999998</v>
      </c>
      <c r="E91" s="106">
        <f>тепло!E88+' ВС'!F92</f>
        <v>4638.4917604800003</v>
      </c>
      <c r="F91" s="105">
        <f>тепло!F88+' ВС'!G92</f>
        <v>479.83117791999996</v>
      </c>
      <c r="G91" s="105">
        <f>тепло!G88+' ВС'!H92</f>
        <v>479.83117791999996</v>
      </c>
      <c r="H91" s="105">
        <f>тепло!H88+' ВС'!I92</f>
        <v>479.83117791999996</v>
      </c>
      <c r="I91" s="106">
        <f>тепло!I88+' ВС'!J92</f>
        <v>1439.49353376</v>
      </c>
      <c r="J91" s="105">
        <f>тепло!J88+' ВС'!K92</f>
        <v>479.83117791999996</v>
      </c>
      <c r="K91" s="105">
        <f>тепло!K88+' ВС'!L92</f>
        <v>276.288928</v>
      </c>
      <c r="L91" s="105">
        <f>тепло!L88+' ВС'!M92</f>
        <v>276.288928</v>
      </c>
      <c r="M91" s="106">
        <f>тепло!M88+' ВС'!N92</f>
        <v>1032.40903392</v>
      </c>
      <c r="N91" s="106">
        <f>тепло!N88+' ВС'!O92</f>
        <v>2471.9025676800002</v>
      </c>
      <c r="O91" s="105">
        <f>тепло!O88+' ВС'!P92</f>
        <v>276.288928</v>
      </c>
      <c r="P91" s="105">
        <f>тепло!P88+' ВС'!Q92</f>
        <v>276.288928</v>
      </c>
      <c r="Q91" s="105">
        <f>тепло!Q88+' ВС'!R92</f>
        <v>276.288928</v>
      </c>
      <c r="R91" s="106">
        <f>тепло!R88+' ВС'!S92</f>
        <v>828.86678400000005</v>
      </c>
      <c r="S91" s="106">
        <f>тепло!S88+' ВС'!T92</f>
        <v>3300.7693516800005</v>
      </c>
      <c r="T91" s="105">
        <f>тепло!T88+' ВС'!U92</f>
        <v>378.06005296000001</v>
      </c>
      <c r="U91" s="105">
        <f>тепло!U88+' ВС'!V92</f>
        <v>479.83117791999996</v>
      </c>
      <c r="V91" s="105">
        <f>тепло!V88+' ВС'!W92</f>
        <v>479.83117791999996</v>
      </c>
      <c r="W91" s="106">
        <f>тепло!W88+' ВС'!X92</f>
        <v>1337.7224087999998</v>
      </c>
    </row>
    <row r="92" spans="1:23" ht="18.75" x14ac:dyDescent="0.25">
      <c r="A92" s="108" t="s">
        <v>77</v>
      </c>
      <c r="B92" s="109">
        <f>тепло!B89+' ВС'!C93</f>
        <v>1447.45826786</v>
      </c>
      <c r="C92" s="109">
        <f>тепло!C89+' ВС'!D93</f>
        <v>495.12226413999986</v>
      </c>
      <c r="D92" s="105">
        <f>тепло!D89+' ВС'!E93</f>
        <v>1926.2639999999999</v>
      </c>
      <c r="E92" s="106">
        <f>тепло!E89+' ВС'!F93</f>
        <v>2212.404888</v>
      </c>
      <c r="F92" s="105">
        <f>тепло!F89+' ВС'!G93</f>
        <v>184.367074</v>
      </c>
      <c r="G92" s="105">
        <f>тепло!G89+' ВС'!H93</f>
        <v>184.367074</v>
      </c>
      <c r="H92" s="105">
        <f>тепло!H89+' ВС'!I93</f>
        <v>184.367074</v>
      </c>
      <c r="I92" s="106">
        <f>тепло!I89+' ВС'!J93</f>
        <v>553.10122200000001</v>
      </c>
      <c r="J92" s="105">
        <f>тепло!J89+' ВС'!K93</f>
        <v>184.367074</v>
      </c>
      <c r="K92" s="105">
        <f>тепло!K89+' ВС'!L93</f>
        <v>184.367074</v>
      </c>
      <c r="L92" s="105">
        <f>тепло!L89+' ВС'!M93</f>
        <v>184.367074</v>
      </c>
      <c r="M92" s="106">
        <f>тепло!M89+' ВС'!N93</f>
        <v>553.10122200000001</v>
      </c>
      <c r="N92" s="106">
        <f>тепло!N89+' ВС'!O93</f>
        <v>1106.202444</v>
      </c>
      <c r="O92" s="105">
        <f>тепло!O89+' ВС'!P93</f>
        <v>184.367074</v>
      </c>
      <c r="P92" s="105">
        <f>тепло!P89+' ВС'!Q93</f>
        <v>184.367074</v>
      </c>
      <c r="Q92" s="105">
        <f>тепло!Q89+' ВС'!R93</f>
        <v>184.367074</v>
      </c>
      <c r="R92" s="106">
        <f>тепло!R89+' ВС'!S93</f>
        <v>553.10122200000001</v>
      </c>
      <c r="S92" s="106">
        <f>тепло!S89+' ВС'!T93</f>
        <v>1659.3036659999998</v>
      </c>
      <c r="T92" s="105">
        <f>тепло!T89+' ВС'!U93</f>
        <v>184.367074</v>
      </c>
      <c r="U92" s="105">
        <f>тепло!U89+' ВС'!V93</f>
        <v>184.367074</v>
      </c>
      <c r="V92" s="105">
        <f>тепло!V89+' ВС'!W93</f>
        <v>184.367074</v>
      </c>
      <c r="W92" s="106">
        <f>тепло!W89+' ВС'!X93</f>
        <v>553.10122200000001</v>
      </c>
    </row>
    <row r="93" spans="1:23" ht="18.75" x14ac:dyDescent="0.25">
      <c r="A93" s="108" t="s">
        <v>78</v>
      </c>
      <c r="B93" s="109">
        <f>тепло!B90+' ВС'!C94</f>
        <v>0</v>
      </c>
      <c r="C93" s="109">
        <f>тепло!C90+' ВС'!D94</f>
        <v>0</v>
      </c>
      <c r="D93" s="105">
        <f>тепло!D90+' ВС'!E94</f>
        <v>0</v>
      </c>
      <c r="E93" s="106">
        <f>тепло!E90+' ВС'!F94</f>
        <v>0</v>
      </c>
      <c r="F93" s="105">
        <f>тепло!F90+' ВС'!G94</f>
        <v>0</v>
      </c>
      <c r="G93" s="105">
        <f>тепло!G90+' ВС'!H94</f>
        <v>0</v>
      </c>
      <c r="H93" s="105">
        <f>тепло!H90+' ВС'!I94</f>
        <v>0</v>
      </c>
      <c r="I93" s="106">
        <f>тепло!I90+' ВС'!J94</f>
        <v>0</v>
      </c>
      <c r="J93" s="105">
        <f>тепло!J90+' ВС'!K94</f>
        <v>0</v>
      </c>
      <c r="K93" s="105">
        <f>тепло!K90+' ВС'!L94</f>
        <v>0</v>
      </c>
      <c r="L93" s="105">
        <f>тепло!L90+' ВС'!M94</f>
        <v>0</v>
      </c>
      <c r="M93" s="106">
        <f>тепло!M90+' ВС'!N94</f>
        <v>0</v>
      </c>
      <c r="N93" s="106">
        <f>тепло!N90+' ВС'!O94</f>
        <v>0</v>
      </c>
      <c r="O93" s="105">
        <f>тепло!O90+' ВС'!P94</f>
        <v>0</v>
      </c>
      <c r="P93" s="105">
        <f>тепло!P90+' ВС'!Q94</f>
        <v>0</v>
      </c>
      <c r="Q93" s="105">
        <f>тепло!Q90+' ВС'!R94</f>
        <v>0</v>
      </c>
      <c r="R93" s="106">
        <f>тепло!R90+' ВС'!S94</f>
        <v>0</v>
      </c>
      <c r="S93" s="106">
        <f>тепло!S90+' ВС'!T94</f>
        <v>0</v>
      </c>
      <c r="T93" s="105">
        <f>тепло!T90+' ВС'!U94</f>
        <v>0</v>
      </c>
      <c r="U93" s="105">
        <f>тепло!U90+' ВС'!V94</f>
        <v>0</v>
      </c>
      <c r="V93" s="105">
        <f>тепло!V90+' ВС'!W94</f>
        <v>0</v>
      </c>
      <c r="W93" s="106">
        <f>тепло!W90+' ВС'!X94</f>
        <v>0</v>
      </c>
    </row>
    <row r="94" spans="1:23" ht="18.75" x14ac:dyDescent="0.25">
      <c r="A94" s="81"/>
      <c r="B94" s="80">
        <f>тепло!B91+' ВС'!C94</f>
        <v>0</v>
      </c>
      <c r="C94" s="80">
        <f>тепло!C91+' ВС'!D94</f>
        <v>0</v>
      </c>
      <c r="D94" s="79">
        <f>тепло!D91+' ВС'!E94</f>
        <v>0</v>
      </c>
      <c r="E94" s="66">
        <f>тепло!E91+' ВС'!F94</f>
        <v>0</v>
      </c>
      <c r="F94" s="79">
        <f>тепло!F91+' ВС'!G94</f>
        <v>0</v>
      </c>
      <c r="G94" s="79">
        <f>тепло!G91+' ВС'!H94</f>
        <v>0</v>
      </c>
      <c r="H94" s="79">
        <f>тепло!H91+' ВС'!I94</f>
        <v>0</v>
      </c>
      <c r="I94" s="66">
        <f>тепло!I91+' ВС'!J94</f>
        <v>0</v>
      </c>
      <c r="J94" s="79">
        <f>тепло!J91+' ВС'!K94</f>
        <v>0</v>
      </c>
      <c r="K94" s="79">
        <f>тепло!K91+' ВС'!L94</f>
        <v>0</v>
      </c>
      <c r="L94" s="79">
        <f>тепло!L91+' ВС'!M94</f>
        <v>0</v>
      </c>
      <c r="M94" s="66">
        <f>тепло!M91+' ВС'!N94</f>
        <v>0</v>
      </c>
      <c r="N94" s="66">
        <f>тепло!N91+' ВС'!O94</f>
        <v>0</v>
      </c>
      <c r="O94" s="79">
        <f>тепло!O91+' ВС'!P94</f>
        <v>0</v>
      </c>
      <c r="P94" s="79">
        <f>тепло!P91+' ВС'!Q94</f>
        <v>0</v>
      </c>
      <c r="Q94" s="79">
        <f>тепло!Q91+' ВС'!R94</f>
        <v>0</v>
      </c>
      <c r="R94" s="66">
        <f>тепло!R91+' ВС'!S94</f>
        <v>0</v>
      </c>
      <c r="S94" s="66">
        <f>тепло!S91+' ВС'!T94</f>
        <v>0</v>
      </c>
      <c r="T94" s="79">
        <f>тепло!T91+' ВС'!U94</f>
        <v>0</v>
      </c>
      <c r="U94" s="79">
        <f>тепло!U91+' ВС'!V94</f>
        <v>0</v>
      </c>
      <c r="V94" s="79">
        <f>тепло!V91+' ВС'!W94</f>
        <v>0</v>
      </c>
      <c r="W94" s="66">
        <f>тепло!W91+' ВС'!X94</f>
        <v>0</v>
      </c>
    </row>
    <row r="95" spans="1:23" ht="37.5" x14ac:dyDescent="0.25">
      <c r="A95" s="84" t="s">
        <v>96</v>
      </c>
      <c r="B95" s="79">
        <f>тепло!B92+' ВС'!C96</f>
        <v>1000.6</v>
      </c>
      <c r="C95" s="79">
        <f>тепло!C92+' ВС'!D96</f>
        <v>-358.16899999999998</v>
      </c>
      <c r="D95" s="79">
        <f>тепло!D92+' ВС'!E96</f>
        <v>642.43100000000004</v>
      </c>
      <c r="E95" s="66">
        <f>тепло!E92+' ВС'!F96</f>
        <v>1120.9459501800002</v>
      </c>
      <c r="F95" s="79">
        <f>тепло!F92+' ВС'!G96</f>
        <v>19.821648</v>
      </c>
      <c r="G95" s="79">
        <f>тепло!G92+' ВС'!H96</f>
        <v>19.821648</v>
      </c>
      <c r="H95" s="79">
        <f>тепло!H92+' ВС'!I96</f>
        <v>19.821648</v>
      </c>
      <c r="I95" s="66">
        <f>тепло!I92+' ВС'!J96</f>
        <v>59.464944000000003</v>
      </c>
      <c r="J95" s="79">
        <f>тепло!J92+' ВС'!K96</f>
        <v>117.94233402</v>
      </c>
      <c r="K95" s="79">
        <f>тепло!K92+' ВС'!L96</f>
        <v>117.94233402</v>
      </c>
      <c r="L95" s="79">
        <f>тепло!L92+' ВС'!M96</f>
        <v>117.94233402</v>
      </c>
      <c r="M95" s="66">
        <f>тепло!M92+' ВС'!N96</f>
        <v>353.82700206000004</v>
      </c>
      <c r="N95" s="66">
        <f>тепло!N92+' ВС'!O96</f>
        <v>413.29194606000004</v>
      </c>
      <c r="O95" s="79">
        <f>тепло!O92+' ВС'!P96</f>
        <v>117.94233402</v>
      </c>
      <c r="P95" s="79">
        <f>тепло!P92+' ВС'!Q96</f>
        <v>117.94233402</v>
      </c>
      <c r="Q95" s="79">
        <f>тепло!Q92+' ВС'!R96</f>
        <v>117.94233402</v>
      </c>
      <c r="R95" s="66">
        <f>тепло!R92+' ВС'!S96</f>
        <v>353.82700206000004</v>
      </c>
      <c r="S95" s="66">
        <f>тепло!S92+' ВС'!T96</f>
        <v>767.11894812000014</v>
      </c>
      <c r="T95" s="79">
        <f>тепло!T92+' ВС'!U96</f>
        <v>117.94233402</v>
      </c>
      <c r="U95" s="79">
        <f>тепло!U92+' ВС'!V96</f>
        <v>117.94233402</v>
      </c>
      <c r="V95" s="79">
        <f>тепло!V92+' ВС'!W96</f>
        <v>117.94233402</v>
      </c>
      <c r="W95" s="66">
        <f>тепло!W92+' ВС'!X96</f>
        <v>353.82700206000004</v>
      </c>
    </row>
    <row r="96" spans="1:23" ht="18.75" x14ac:dyDescent="0.25">
      <c r="A96" s="85" t="s">
        <v>120</v>
      </c>
      <c r="B96" s="79">
        <f>' ВС'!C97</f>
        <v>0</v>
      </c>
      <c r="C96" s="79">
        <f>' ВС'!D97</f>
        <v>493.41800000000001</v>
      </c>
      <c r="D96" s="79">
        <f>' ВС'!E97</f>
        <v>493.41800000000001</v>
      </c>
      <c r="E96" s="66">
        <f>' ВС'!F97</f>
        <v>860.94159000000002</v>
      </c>
      <c r="F96" s="79">
        <f>' ВС'!G97</f>
        <v>15.224</v>
      </c>
      <c r="G96" s="79">
        <f>' ВС'!H97</f>
        <v>15.224</v>
      </c>
      <c r="H96" s="79">
        <f>' ВС'!I97</f>
        <v>15.224</v>
      </c>
      <c r="I96" s="66">
        <f>' ВС'!J97</f>
        <v>45.671999999999997</v>
      </c>
      <c r="J96" s="79">
        <f>' ВС'!K97</f>
        <v>90.585509999999999</v>
      </c>
      <c r="K96" s="79">
        <f>' ВС'!L97</f>
        <v>90.585509999999999</v>
      </c>
      <c r="L96" s="79">
        <f>' ВС'!M97</f>
        <v>90.585509999999999</v>
      </c>
      <c r="M96" s="66">
        <f>' ВС'!N97</f>
        <v>271.75653</v>
      </c>
      <c r="N96" s="66">
        <f>' ВС'!O97</f>
        <v>317.42853000000002</v>
      </c>
      <c r="O96" s="79">
        <f>' ВС'!P97</f>
        <v>90.585509999999999</v>
      </c>
      <c r="P96" s="79">
        <f>' ВС'!Q97</f>
        <v>90.585509999999999</v>
      </c>
      <c r="Q96" s="79">
        <f>' ВС'!R97</f>
        <v>90.585509999999999</v>
      </c>
      <c r="R96" s="66">
        <f>' ВС'!S97</f>
        <v>271.75653</v>
      </c>
      <c r="S96" s="66">
        <f>' ВС'!T97</f>
        <v>589.18506000000002</v>
      </c>
      <c r="T96" s="79">
        <f>' ВС'!U97</f>
        <v>90.585509999999999</v>
      </c>
      <c r="U96" s="79">
        <f>' ВС'!V97</f>
        <v>90.585509999999999</v>
      </c>
      <c r="V96" s="79">
        <f>' ВС'!W97</f>
        <v>90.585509999999999</v>
      </c>
      <c r="W96" s="66">
        <f>' ВС'!X97</f>
        <v>271.75653</v>
      </c>
    </row>
    <row r="97" spans="1:23" ht="18.75" x14ac:dyDescent="0.25">
      <c r="A97" s="86" t="s">
        <v>78</v>
      </c>
      <c r="B97" s="79">
        <f>' ВС'!C98</f>
        <v>115.815</v>
      </c>
      <c r="C97" s="79">
        <f>' ВС'!D98</f>
        <v>27.812999999999988</v>
      </c>
      <c r="D97" s="79">
        <f>' ВС'!E98</f>
        <v>143.62799999999999</v>
      </c>
      <c r="E97" s="66">
        <f>' ВС'!F98</f>
        <v>182.68799999999999</v>
      </c>
      <c r="F97" s="79">
        <f>' ВС'!G98</f>
        <v>15.224</v>
      </c>
      <c r="G97" s="79">
        <f>' ВС'!H98</f>
        <v>15.224</v>
      </c>
      <c r="H97" s="79">
        <f>' ВС'!I98</f>
        <v>15.224</v>
      </c>
      <c r="I97" s="66">
        <f>' ВС'!J98</f>
        <v>45.671999999999997</v>
      </c>
      <c r="J97" s="79">
        <f>' ВС'!K98</f>
        <v>15.224</v>
      </c>
      <c r="K97" s="79">
        <f>' ВС'!L98</f>
        <v>15.224</v>
      </c>
      <c r="L97" s="79">
        <f>' ВС'!M98</f>
        <v>15.224</v>
      </c>
      <c r="M97" s="66">
        <f>' ВС'!N98</f>
        <v>45.671999999999997</v>
      </c>
      <c r="N97" s="66">
        <f>' ВС'!O98</f>
        <v>91.343999999999994</v>
      </c>
      <c r="O97" s="79">
        <f>' ВС'!P98</f>
        <v>15.224</v>
      </c>
      <c r="P97" s="79">
        <f>' ВС'!Q98</f>
        <v>15.224</v>
      </c>
      <c r="Q97" s="79">
        <f>' ВС'!R98</f>
        <v>15.224</v>
      </c>
      <c r="R97" s="66">
        <f>' ВС'!S98</f>
        <v>45.671999999999997</v>
      </c>
      <c r="S97" s="66">
        <f>' ВС'!T98</f>
        <v>137.01599999999999</v>
      </c>
      <c r="T97" s="79">
        <f>' ВС'!U98</f>
        <v>15.224</v>
      </c>
      <c r="U97" s="79">
        <f>' ВС'!V98</f>
        <v>15.224</v>
      </c>
      <c r="V97" s="79">
        <f>' ВС'!W98</f>
        <v>15.224</v>
      </c>
      <c r="W97" s="66">
        <f>' ВС'!X98</f>
        <v>45.671999999999997</v>
      </c>
    </row>
    <row r="98" spans="1:23" ht="18.75" x14ac:dyDescent="0.25">
      <c r="A98" s="85" t="s">
        <v>121</v>
      </c>
      <c r="B98" s="79">
        <f>' ВС'!C99</f>
        <v>97.788000000000011</v>
      </c>
      <c r="C98" s="79">
        <f>' ВС'!D99</f>
        <v>252.00200000000001</v>
      </c>
      <c r="D98" s="79">
        <f>' ВС'!E99</f>
        <v>349.79</v>
      </c>
      <c r="E98" s="79">
        <f>' ВС'!F99</f>
        <v>678.25358999999992</v>
      </c>
      <c r="F98" s="79">
        <f>' ВС'!G99</f>
        <v>0</v>
      </c>
      <c r="G98" s="79">
        <f>' ВС'!H99</f>
        <v>0</v>
      </c>
      <c r="H98" s="79">
        <f>' ВС'!I99</f>
        <v>0</v>
      </c>
      <c r="I98" s="79">
        <f>' ВС'!J99</f>
        <v>0</v>
      </c>
      <c r="J98" s="79">
        <f>' ВС'!K99</f>
        <v>75.361509999999996</v>
      </c>
      <c r="K98" s="79">
        <f>' ВС'!L99</f>
        <v>75.361509999999996</v>
      </c>
      <c r="L98" s="79">
        <f>' ВС'!M99</f>
        <v>75.361509999999996</v>
      </c>
      <c r="M98" s="79">
        <f>' ВС'!N99</f>
        <v>226.08452999999997</v>
      </c>
      <c r="N98" s="79">
        <f>' ВС'!O99</f>
        <v>226.08452999999997</v>
      </c>
      <c r="O98" s="79">
        <f>' ВС'!P99</f>
        <v>75.361509999999996</v>
      </c>
      <c r="P98" s="79">
        <f>' ВС'!Q99</f>
        <v>75.361509999999996</v>
      </c>
      <c r="Q98" s="79">
        <f>' ВС'!R99</f>
        <v>75.361509999999996</v>
      </c>
      <c r="R98" s="79">
        <f>' ВС'!S99</f>
        <v>226.08452999999997</v>
      </c>
      <c r="S98" s="79">
        <f>' ВС'!T99</f>
        <v>452.16905999999994</v>
      </c>
      <c r="T98" s="79">
        <f>' ВС'!U99</f>
        <v>75.361509999999996</v>
      </c>
      <c r="U98" s="79">
        <f>' ВС'!V99</f>
        <v>75.361509999999996</v>
      </c>
      <c r="V98" s="79">
        <f>' ВС'!W99</f>
        <v>75.361509999999996</v>
      </c>
      <c r="W98" s="79">
        <f>' ВС'!X99</f>
        <v>226.08452999999997</v>
      </c>
    </row>
    <row r="99" spans="1:23" ht="18.75" x14ac:dyDescent="0.25">
      <c r="A99" s="86" t="s">
        <v>122</v>
      </c>
      <c r="B99" s="79">
        <f>' ВС'!C100</f>
        <v>0</v>
      </c>
      <c r="C99" s="79">
        <f>' ВС'!D100</f>
        <v>149.01300000000001</v>
      </c>
      <c r="D99" s="79">
        <f>' ВС'!E100</f>
        <v>149.01300000000001</v>
      </c>
      <c r="E99" s="66">
        <f>' ВС'!F100</f>
        <v>260.00436017999994</v>
      </c>
      <c r="F99" s="79">
        <f>' ВС'!G100</f>
        <v>4.5976479999999995</v>
      </c>
      <c r="G99" s="79">
        <f>' ВС'!H100</f>
        <v>4.5976479999999995</v>
      </c>
      <c r="H99" s="79">
        <f>' ВС'!I100</f>
        <v>4.5976479999999995</v>
      </c>
      <c r="I99" s="66">
        <f>' ВС'!J100</f>
        <v>13.792943999999999</v>
      </c>
      <c r="J99" s="79">
        <f>' ВС'!K100</f>
        <v>27.356824019999998</v>
      </c>
      <c r="K99" s="79">
        <f>' ВС'!L100</f>
        <v>27.356824019999998</v>
      </c>
      <c r="L99" s="79">
        <f>' ВС'!M100</f>
        <v>27.356824019999998</v>
      </c>
      <c r="M99" s="66">
        <f>' ВС'!N100</f>
        <v>82.070472059999986</v>
      </c>
      <c r="N99" s="66">
        <f>' ВС'!O100</f>
        <v>95.863416059999992</v>
      </c>
      <c r="O99" s="79">
        <f>' ВС'!P100</f>
        <v>27.356824019999998</v>
      </c>
      <c r="P99" s="79">
        <f>' ВС'!Q100</f>
        <v>27.356824019999998</v>
      </c>
      <c r="Q99" s="79">
        <f>' ВС'!R100</f>
        <v>27.356824019999998</v>
      </c>
      <c r="R99" s="66">
        <f>' ВС'!S100</f>
        <v>82.070472059999986</v>
      </c>
      <c r="S99" s="66">
        <f>' ВС'!T100</f>
        <v>177.93388811999998</v>
      </c>
      <c r="T99" s="79">
        <f>' ВС'!U100</f>
        <v>27.356824019999998</v>
      </c>
      <c r="U99" s="79">
        <f>' ВС'!V100</f>
        <v>27.356824019999998</v>
      </c>
      <c r="V99" s="79">
        <f>' ВС'!W100</f>
        <v>27.356824019999998</v>
      </c>
      <c r="W99" s="66">
        <f>' ВС'!X100</f>
        <v>82.070472059999986</v>
      </c>
    </row>
    <row r="100" spans="1:23" ht="18.75" x14ac:dyDescent="0.25">
      <c r="A100" s="85" t="s">
        <v>78</v>
      </c>
      <c r="B100" s="79">
        <f>' ВС'!C101</f>
        <v>37.747</v>
      </c>
      <c r="C100" s="79">
        <f>' ВС'!D101</f>
        <v>5.6289999999999978</v>
      </c>
      <c r="D100" s="79">
        <f>' ВС'!E101</f>
        <v>43.375999999999998</v>
      </c>
      <c r="E100" s="66">
        <f>' ВС'!F101</f>
        <v>55.171775999999994</v>
      </c>
      <c r="F100" s="79">
        <f>' ВС'!G101</f>
        <v>4.5976479999999995</v>
      </c>
      <c r="G100" s="79">
        <f>' ВС'!H101</f>
        <v>4.5976479999999995</v>
      </c>
      <c r="H100" s="79">
        <f>' ВС'!I101</f>
        <v>4.5976479999999995</v>
      </c>
      <c r="I100" s="66">
        <f>' ВС'!J101</f>
        <v>13.792943999999999</v>
      </c>
      <c r="J100" s="79">
        <f>' ВС'!K101</f>
        <v>4.5976479999999995</v>
      </c>
      <c r="K100" s="79">
        <f>' ВС'!L101</f>
        <v>4.5976479999999995</v>
      </c>
      <c r="L100" s="79">
        <f>' ВС'!M101</f>
        <v>4.5976479999999995</v>
      </c>
      <c r="M100" s="66">
        <f>' ВС'!N101</f>
        <v>13.792943999999999</v>
      </c>
      <c r="N100" s="66">
        <f>' ВС'!O101</f>
        <v>27.585887999999997</v>
      </c>
      <c r="O100" s="79">
        <f>' ВС'!P101</f>
        <v>4.5976479999999995</v>
      </c>
      <c r="P100" s="79">
        <f>' ВС'!Q101</f>
        <v>4.5976479999999995</v>
      </c>
      <c r="Q100" s="79">
        <f>' ВС'!R101</f>
        <v>4.5976479999999995</v>
      </c>
      <c r="R100" s="66">
        <f>' ВС'!S101</f>
        <v>13.792943999999999</v>
      </c>
      <c r="S100" s="66">
        <f>' ВС'!T101</f>
        <v>41.378831999999996</v>
      </c>
      <c r="T100" s="79">
        <f>' ВС'!U101</f>
        <v>4.5976479999999995</v>
      </c>
      <c r="U100" s="79">
        <f>' ВС'!V101</f>
        <v>4.5976479999999995</v>
      </c>
      <c r="V100" s="79">
        <f>' ВС'!W101</f>
        <v>4.5976479999999995</v>
      </c>
      <c r="W100" s="66">
        <f>' ВС'!X101</f>
        <v>13.792943999999999</v>
      </c>
    </row>
    <row r="101" spans="1:23" ht="18.75" x14ac:dyDescent="0.25">
      <c r="A101" s="86" t="s">
        <v>121</v>
      </c>
      <c r="B101" s="79">
        <f>' ВС'!C102</f>
        <v>42.339999999999996</v>
      </c>
      <c r="C101" s="79">
        <f>' ВС'!D102</f>
        <v>63.297000000000004</v>
      </c>
      <c r="D101" s="79">
        <f>' ВС'!E102</f>
        <v>105.637</v>
      </c>
      <c r="E101" s="66">
        <f>' ВС'!F102</f>
        <v>204.83258417999997</v>
      </c>
      <c r="F101" s="79">
        <f>' ВС'!G102</f>
        <v>0</v>
      </c>
      <c r="G101" s="79">
        <f>' ВС'!H102</f>
        <v>0</v>
      </c>
      <c r="H101" s="79">
        <f>' ВС'!I102</f>
        <v>0</v>
      </c>
      <c r="I101" s="66">
        <f>' ВС'!J102</f>
        <v>0</v>
      </c>
      <c r="J101" s="79">
        <f>' ВС'!K102</f>
        <v>22.759176019999998</v>
      </c>
      <c r="K101" s="79">
        <f>' ВС'!L102</f>
        <v>22.759176019999998</v>
      </c>
      <c r="L101" s="79">
        <f>' ВС'!M102</f>
        <v>22.759176019999998</v>
      </c>
      <c r="M101" s="66">
        <f>' ВС'!N102</f>
        <v>68.277528059999995</v>
      </c>
      <c r="N101" s="66">
        <f>' ВС'!O102</f>
        <v>68.277528059999995</v>
      </c>
      <c r="O101" s="79">
        <f>' ВС'!P102</f>
        <v>22.759176019999998</v>
      </c>
      <c r="P101" s="79">
        <f>' ВС'!Q102</f>
        <v>22.759176019999998</v>
      </c>
      <c r="Q101" s="79">
        <f>' ВС'!R102</f>
        <v>22.759176019999998</v>
      </c>
      <c r="R101" s="66">
        <f>' ВС'!S102</f>
        <v>68.277528059999995</v>
      </c>
      <c r="S101" s="66">
        <f>' ВС'!T102</f>
        <v>136.55505611999999</v>
      </c>
      <c r="T101" s="79">
        <f>' ВС'!U102</f>
        <v>22.759176019999998</v>
      </c>
      <c r="U101" s="79">
        <f>' ВС'!V102</f>
        <v>22.759176019999998</v>
      </c>
      <c r="V101" s="79">
        <f>' ВС'!W102</f>
        <v>22.759176019999998</v>
      </c>
      <c r="W101" s="66">
        <f>' ВС'!X102</f>
        <v>68.277528059999995</v>
      </c>
    </row>
    <row r="102" spans="1:23" ht="18.75" x14ac:dyDescent="0.25">
      <c r="A102" s="83" t="s">
        <v>93</v>
      </c>
      <c r="B102" s="66">
        <f>тепло!B93+' ВС'!C103</f>
        <v>57.82</v>
      </c>
      <c r="C102" s="66">
        <f>тепло!C93+' ВС'!D103</f>
        <v>22.2</v>
      </c>
      <c r="D102" s="79">
        <f>тепло!D93+' ВС'!E103</f>
        <v>91.199999999999989</v>
      </c>
      <c r="E102" s="66">
        <f>тепло!E93+' ВС'!F103</f>
        <v>91.199999999999989</v>
      </c>
      <c r="F102" s="66">
        <f>тепло!F93+' ВС'!G103</f>
        <v>7.6</v>
      </c>
      <c r="G102" s="66">
        <f>тепло!G93+' ВС'!H103</f>
        <v>7.6</v>
      </c>
      <c r="H102" s="66">
        <f>тепло!H93+' ВС'!I103</f>
        <v>7.6</v>
      </c>
      <c r="I102" s="66">
        <f>тепло!I93+' ВС'!J103</f>
        <v>22.799999999999997</v>
      </c>
      <c r="J102" s="66">
        <f>тепло!J93+' ВС'!K103</f>
        <v>7.6</v>
      </c>
      <c r="K102" s="66">
        <f>тепло!K93+' ВС'!L103</f>
        <v>7.6</v>
      </c>
      <c r="L102" s="66">
        <f>тепло!L93+' ВС'!M103</f>
        <v>7.6</v>
      </c>
      <c r="M102" s="66">
        <f>тепло!M93+' ВС'!N103</f>
        <v>22.799999999999997</v>
      </c>
      <c r="N102" s="66">
        <f>тепло!N93+' ВС'!O103</f>
        <v>45.599999999999994</v>
      </c>
      <c r="O102" s="66">
        <f>тепло!O93+' ВС'!P103</f>
        <v>7.6</v>
      </c>
      <c r="P102" s="66">
        <f>тепло!P93+' ВС'!Q103</f>
        <v>7.6</v>
      </c>
      <c r="Q102" s="66">
        <f>тепло!Q93+' ВС'!R103</f>
        <v>7.6</v>
      </c>
      <c r="R102" s="66">
        <f>тепло!R93+' ВС'!S103</f>
        <v>22.799999999999997</v>
      </c>
      <c r="S102" s="66">
        <f>тепло!S93+' ВС'!T103</f>
        <v>68.399999999999991</v>
      </c>
      <c r="T102" s="66">
        <f>тепло!T93+' ВС'!U103</f>
        <v>7.6</v>
      </c>
      <c r="U102" s="66">
        <f>тепло!U93+' ВС'!V103</f>
        <v>7.6</v>
      </c>
      <c r="V102" s="66">
        <f>тепло!V93+' ВС'!W103</f>
        <v>7.6</v>
      </c>
      <c r="W102" s="66">
        <f>тепло!W93+' ВС'!X103</f>
        <v>22.799999999999997</v>
      </c>
    </row>
    <row r="103" spans="1:23" ht="18.75" x14ac:dyDescent="0.25">
      <c r="A103" s="78" t="s">
        <v>73</v>
      </c>
      <c r="B103" s="79">
        <f>тепло!B94+' ВС'!C104</f>
        <v>57.82</v>
      </c>
      <c r="C103" s="79">
        <f>тепло!C94+' ВС'!D104</f>
        <v>22.2</v>
      </c>
      <c r="D103" s="79">
        <f>тепло!D94+' ВС'!E104</f>
        <v>91.199999999999989</v>
      </c>
      <c r="E103" s="66">
        <f>тепло!E94+' ВС'!F104</f>
        <v>91.199999999999989</v>
      </c>
      <c r="F103" s="79">
        <f>тепло!F94+' ВС'!G104</f>
        <v>7.6</v>
      </c>
      <c r="G103" s="79">
        <f>тепло!G94+' ВС'!H104</f>
        <v>7.6</v>
      </c>
      <c r="H103" s="79">
        <f>тепло!H94+' ВС'!I104</f>
        <v>7.6</v>
      </c>
      <c r="I103" s="66">
        <f>тепло!I94+' ВС'!J104</f>
        <v>22.799999999999997</v>
      </c>
      <c r="J103" s="79">
        <f>тепло!J94+' ВС'!K104</f>
        <v>7.6</v>
      </c>
      <c r="K103" s="79">
        <f>тепло!K94+' ВС'!L104</f>
        <v>7.6</v>
      </c>
      <c r="L103" s="79">
        <f>тепло!L94+' ВС'!M104</f>
        <v>7.6</v>
      </c>
      <c r="M103" s="66">
        <f>тепло!M94+' ВС'!N104</f>
        <v>22.799999999999997</v>
      </c>
      <c r="N103" s="66">
        <f>тепло!N94+' ВС'!O104</f>
        <v>45.599999999999994</v>
      </c>
      <c r="O103" s="79">
        <f>тепло!O94+' ВС'!P104</f>
        <v>7.6</v>
      </c>
      <c r="P103" s="79">
        <f>тепло!P94+' ВС'!Q104</f>
        <v>7.6</v>
      </c>
      <c r="Q103" s="79">
        <f>тепло!Q94+' ВС'!R104</f>
        <v>7.6</v>
      </c>
      <c r="R103" s="66">
        <f>тепло!R94+' ВС'!S104</f>
        <v>22.799999999999997</v>
      </c>
      <c r="S103" s="66">
        <f>тепло!S94+' ВС'!T104</f>
        <v>68.399999999999991</v>
      </c>
      <c r="T103" s="79">
        <f>тепло!T94+' ВС'!U104</f>
        <v>7.6</v>
      </c>
      <c r="U103" s="79">
        <f>тепло!U94+' ВС'!V104</f>
        <v>7.6</v>
      </c>
      <c r="V103" s="79">
        <f>тепло!V94+' ВС'!W104</f>
        <v>7.6</v>
      </c>
      <c r="W103" s="66">
        <f>тепло!W94+' ВС'!X104</f>
        <v>22.799999999999997</v>
      </c>
    </row>
    <row r="104" spans="1:23" ht="18.75" x14ac:dyDescent="0.25">
      <c r="A104" s="78" t="s">
        <v>74</v>
      </c>
      <c r="B104" s="79">
        <f>тепло!B95+' ВС'!C105</f>
        <v>0</v>
      </c>
      <c r="C104" s="79">
        <f>тепло!C95+' ВС'!D105</f>
        <v>0</v>
      </c>
      <c r="D104" s="79">
        <f>тепло!D95+' ВС'!E105</f>
        <v>0</v>
      </c>
      <c r="E104" s="66">
        <f>тепло!E95+' ВС'!F105</f>
        <v>0</v>
      </c>
      <c r="F104" s="79">
        <f>тепло!F95+' ВС'!G105</f>
        <v>0</v>
      </c>
      <c r="G104" s="79">
        <f>тепло!G95+' ВС'!H105</f>
        <v>0</v>
      </c>
      <c r="H104" s="79">
        <f>тепло!H95+' ВС'!I105</f>
        <v>0</v>
      </c>
      <c r="I104" s="66">
        <f>тепло!I95+' ВС'!J105</f>
        <v>0</v>
      </c>
      <c r="J104" s="79">
        <f>тепло!J95+' ВС'!K105</f>
        <v>0</v>
      </c>
      <c r="K104" s="79">
        <f>тепло!K95+' ВС'!L105</f>
        <v>0</v>
      </c>
      <c r="L104" s="79">
        <f>тепло!L95+' ВС'!M105</f>
        <v>0</v>
      </c>
      <c r="M104" s="66">
        <f>тепло!M95+' ВС'!N105</f>
        <v>0</v>
      </c>
      <c r="N104" s="66">
        <f>тепло!N95+' ВС'!O105</f>
        <v>0</v>
      </c>
      <c r="O104" s="79">
        <f>тепло!O95+' ВС'!P105</f>
        <v>0</v>
      </c>
      <c r="P104" s="79">
        <f>тепло!P95+' ВС'!Q105</f>
        <v>0</v>
      </c>
      <c r="Q104" s="79">
        <f>тепло!Q95+' ВС'!R105</f>
        <v>0</v>
      </c>
      <c r="R104" s="66">
        <f>тепло!R95+' ВС'!S105</f>
        <v>0</v>
      </c>
      <c r="S104" s="66">
        <f>тепло!S95+' ВС'!T105</f>
        <v>0</v>
      </c>
      <c r="T104" s="79">
        <f>тепло!T95+' ВС'!U105</f>
        <v>0</v>
      </c>
      <c r="U104" s="79">
        <f>тепло!U95+' ВС'!V105</f>
        <v>0</v>
      </c>
      <c r="V104" s="79">
        <f>тепло!V95+' ВС'!W105</f>
        <v>0</v>
      </c>
      <c r="W104" s="66">
        <f>тепло!W95+' ВС'!X105</f>
        <v>0</v>
      </c>
    </row>
    <row r="105" spans="1:23" ht="18.75" x14ac:dyDescent="0.25">
      <c r="A105" s="78" t="s">
        <v>94</v>
      </c>
      <c r="B105" s="79">
        <f>тепло!B96+' ВС'!C106</f>
        <v>0</v>
      </c>
      <c r="C105" s="79">
        <f>тепло!C96+' ВС'!D106</f>
        <v>0</v>
      </c>
      <c r="D105" s="79">
        <f>тепло!D96+' ВС'!E106</f>
        <v>0</v>
      </c>
      <c r="E105" s="66">
        <f>тепло!E96+' ВС'!F106</f>
        <v>0</v>
      </c>
      <c r="F105" s="79">
        <f>тепло!F96+' ВС'!G106</f>
        <v>0</v>
      </c>
      <c r="G105" s="79">
        <f>тепло!G96+' ВС'!H106</f>
        <v>0</v>
      </c>
      <c r="H105" s="79">
        <f>тепло!H96+' ВС'!I106</f>
        <v>0</v>
      </c>
      <c r="I105" s="66">
        <f>тепло!I96+' ВС'!J106</f>
        <v>0</v>
      </c>
      <c r="J105" s="79">
        <f>тепло!J96+' ВС'!K106</f>
        <v>0</v>
      </c>
      <c r="K105" s="79">
        <f>тепло!K96+' ВС'!L106</f>
        <v>0</v>
      </c>
      <c r="L105" s="79">
        <f>тепло!L96+' ВС'!M106</f>
        <v>0</v>
      </c>
      <c r="M105" s="66">
        <f>тепло!M96+' ВС'!N106</f>
        <v>0</v>
      </c>
      <c r="N105" s="66">
        <f>тепло!N96+' ВС'!O106</f>
        <v>0</v>
      </c>
      <c r="O105" s="79">
        <f>тепло!O96+' ВС'!P106</f>
        <v>0</v>
      </c>
      <c r="P105" s="79">
        <f>тепло!P96+' ВС'!Q106</f>
        <v>0</v>
      </c>
      <c r="Q105" s="79">
        <f>тепло!Q96+' ВС'!R106</f>
        <v>0</v>
      </c>
      <c r="R105" s="66">
        <f>тепло!R96+' ВС'!S106</f>
        <v>0</v>
      </c>
      <c r="S105" s="66">
        <f>тепло!S96+' ВС'!T106</f>
        <v>0</v>
      </c>
      <c r="T105" s="79">
        <f>тепло!T96+' ВС'!U106</f>
        <v>0</v>
      </c>
      <c r="U105" s="79">
        <f>тепло!U96+' ВС'!V106</f>
        <v>0</v>
      </c>
      <c r="V105" s="79">
        <f>тепло!V96+' ВС'!W106</f>
        <v>0</v>
      </c>
      <c r="W105" s="66">
        <f>тепло!W96+' ВС'!X106</f>
        <v>0</v>
      </c>
    </row>
    <row r="106" spans="1:23" ht="56.25" x14ac:dyDescent="0.25">
      <c r="A106" s="2" t="s">
        <v>133</v>
      </c>
      <c r="B106" s="79"/>
      <c r="C106" s="79"/>
      <c r="D106" s="79"/>
      <c r="E106" s="106">
        <f>S106+W106</f>
        <v>5600.0039999999999</v>
      </c>
      <c r="F106" s="79">
        <v>466.66699999999997</v>
      </c>
      <c r="G106" s="79">
        <v>466.66699999999997</v>
      </c>
      <c r="H106" s="79">
        <v>466.66699999999997</v>
      </c>
      <c r="I106" s="66">
        <f>F106+G106+H106</f>
        <v>1400.001</v>
      </c>
      <c r="J106" s="79">
        <v>466.66699999999997</v>
      </c>
      <c r="K106" s="79">
        <v>466.66699999999997</v>
      </c>
      <c r="L106" s="79">
        <v>466.66699999999997</v>
      </c>
      <c r="M106" s="66">
        <f>J106+K106+L106</f>
        <v>1400.001</v>
      </c>
      <c r="N106" s="66">
        <f>I106+M106</f>
        <v>2800.002</v>
      </c>
      <c r="O106" s="79">
        <v>466.66699999999997</v>
      </c>
      <c r="P106" s="79">
        <v>466.66699999999997</v>
      </c>
      <c r="Q106" s="79">
        <v>466.66699999999997</v>
      </c>
      <c r="R106" s="66">
        <f>O106+P106+Q106</f>
        <v>1400.001</v>
      </c>
      <c r="S106" s="66">
        <f t="shared" ref="S106" si="22">N106+R106</f>
        <v>4200.0029999999997</v>
      </c>
      <c r="T106" s="79">
        <v>466.66699999999997</v>
      </c>
      <c r="U106" s="79">
        <v>466.66699999999997</v>
      </c>
      <c r="V106" s="79">
        <v>466.66699999999997</v>
      </c>
      <c r="W106" s="66">
        <f>T106+U106+V106</f>
        <v>1400.001</v>
      </c>
    </row>
    <row r="107" spans="1:23" ht="18.75" x14ac:dyDescent="0.25">
      <c r="A107" s="2" t="s">
        <v>127</v>
      </c>
      <c r="B107" s="66">
        <f>тепло!B97+' ВС'!C108</f>
        <v>0</v>
      </c>
      <c r="C107" s="66">
        <f>тепло!C97+' ВС'!D108</f>
        <v>0</v>
      </c>
      <c r="D107" s="79">
        <f>тепло!D97+' ВС'!E108</f>
        <v>0</v>
      </c>
      <c r="E107" s="66">
        <f>тепло!E97+' ВС'!F108</f>
        <v>0</v>
      </c>
      <c r="F107" s="79">
        <f>тепло!F97+' ВС'!G108</f>
        <v>0</v>
      </c>
      <c r="G107" s="79">
        <f>тепло!G97+' ВС'!H108</f>
        <v>0</v>
      </c>
      <c r="H107" s="79">
        <f>тепло!H97+' ВС'!I108</f>
        <v>0</v>
      </c>
      <c r="I107" s="66">
        <f>тепло!I97+' ВС'!J108</f>
        <v>0</v>
      </c>
      <c r="J107" s="79">
        <f>тепло!J97+' ВС'!K108</f>
        <v>0</v>
      </c>
      <c r="K107" s="79">
        <f>тепло!K97+' ВС'!L108</f>
        <v>0</v>
      </c>
      <c r="L107" s="79">
        <f>тепло!L97+' ВС'!M108</f>
        <v>0</v>
      </c>
      <c r="M107" s="66">
        <f>тепло!M97+' ВС'!N108</f>
        <v>0</v>
      </c>
      <c r="N107" s="66">
        <f>тепло!N97+' ВС'!O108</f>
        <v>0</v>
      </c>
      <c r="O107" s="79">
        <f>тепло!O97+' ВС'!P108</f>
        <v>0</v>
      </c>
      <c r="P107" s="79">
        <f>тепло!P97+' ВС'!Q108</f>
        <v>0</v>
      </c>
      <c r="Q107" s="79">
        <f>тепло!Q97+' ВС'!R108</f>
        <v>0</v>
      </c>
      <c r="R107" s="66">
        <f>тепло!R97+' ВС'!S108</f>
        <v>0</v>
      </c>
      <c r="S107" s="66">
        <f>тепло!S97+' ВС'!T108</f>
        <v>0</v>
      </c>
      <c r="T107" s="79">
        <f>тепло!T97+' ВС'!U108</f>
        <v>0</v>
      </c>
      <c r="U107" s="79">
        <f>тепло!U97+' ВС'!V108</f>
        <v>0</v>
      </c>
      <c r="V107" s="79">
        <f>тепло!V97+' ВС'!W108</f>
        <v>0</v>
      </c>
      <c r="W107" s="66">
        <f>тепло!W97+' ВС'!X108</f>
        <v>0</v>
      </c>
    </row>
    <row r="108" spans="1:23" ht="18.75" x14ac:dyDescent="0.25">
      <c r="A108" s="2" t="s">
        <v>128</v>
      </c>
      <c r="B108" s="66">
        <f>тепло!B98+' ВС'!C109</f>
        <v>-7937.1132178599946</v>
      </c>
      <c r="C108" s="66">
        <f>тепло!C98+' ВС'!D109</f>
        <v>2450.9962178599962</v>
      </c>
      <c r="D108" s="66">
        <f>тепло!D98+' ВС'!E109</f>
        <v>-5486.1169999999984</v>
      </c>
      <c r="E108" s="66">
        <f>ВСЕГО!E11-ВСЕГО!E26</f>
        <v>-10782.562868659988</v>
      </c>
      <c r="F108" s="80">
        <f>тепло!F98+' ВС'!G109</f>
        <v>-726.86585991999937</v>
      </c>
      <c r="G108" s="80">
        <f>тепло!G98+' ВС'!H109</f>
        <v>-1341.1128599200001</v>
      </c>
      <c r="H108" s="80">
        <f>тепло!H98+' ВС'!I109</f>
        <v>-1779.1308599199999</v>
      </c>
      <c r="I108" s="66">
        <f>тепло!I98+' ВС'!J109</f>
        <v>-3847.1095797599964</v>
      </c>
      <c r="J108" s="80">
        <f>тепло!J98+' ВС'!K109</f>
        <v>-1193.5862159400003</v>
      </c>
      <c r="K108" s="80">
        <f>тепло!K98+' ВС'!L109</f>
        <v>-372.10100602000045</v>
      </c>
      <c r="L108" s="80">
        <f>тепло!L98+' ВС'!M109</f>
        <v>-478.62500601999989</v>
      </c>
      <c r="M108" s="66">
        <f>тепло!M98+' ВС'!N109</f>
        <v>-2044.3122279799995</v>
      </c>
      <c r="N108" s="66">
        <f>тепло!N98+' ВС'!O109</f>
        <v>-5891.4218077399955</v>
      </c>
      <c r="O108" s="80">
        <f>тепло!O98+' ВС'!P109</f>
        <v>-472.56600602000043</v>
      </c>
      <c r="P108" s="80">
        <f>тепло!P98+' ВС'!Q109</f>
        <v>-277.89200602000062</v>
      </c>
      <c r="Q108" s="80">
        <f>тепло!Q98+' ВС'!R109</f>
        <v>-507.71400602000074</v>
      </c>
      <c r="R108" s="66">
        <f>тепло!R98+' ВС'!S109</f>
        <v>-1258.1720180600005</v>
      </c>
      <c r="S108" s="66">
        <f>тепло!S98+' ВС'!T109</f>
        <v>-7149.5938257999906</v>
      </c>
      <c r="T108" s="80">
        <f>тепло!T98+' ВС'!U109</f>
        <v>-1135.2046109800012</v>
      </c>
      <c r="U108" s="80">
        <f>тепло!U98+' ВС'!V109</f>
        <v>-1933.6022159400009</v>
      </c>
      <c r="V108" s="80">
        <f>тепло!V98+' ВС'!W109</f>
        <v>-564.16221594000035</v>
      </c>
      <c r="W108" s="66">
        <f>тепло!W98+' ВС'!X109</f>
        <v>-3632.9690428599988</v>
      </c>
    </row>
    <row r="109" spans="1:23" ht="56.25" x14ac:dyDescent="0.25">
      <c r="A109" s="2" t="s">
        <v>129</v>
      </c>
      <c r="B109" s="80">
        <f>тепло!B99+' ВС'!C110</f>
        <v>0</v>
      </c>
      <c r="C109" s="80">
        <f>тепло!C99+' ВС'!D110</f>
        <v>0</v>
      </c>
      <c r="D109" s="79">
        <f>тепло!D99+' ВС'!E110</f>
        <v>0</v>
      </c>
      <c r="E109" s="80">
        <f>тепло!E99+' ВС'!F110</f>
        <v>0</v>
      </c>
      <c r="F109" s="80">
        <f>тепло!F99+' ВС'!G110</f>
        <v>0</v>
      </c>
      <c r="G109" s="80">
        <f>тепло!G99+' ВС'!H110</f>
        <v>0</v>
      </c>
      <c r="H109" s="80">
        <f>тепло!H99+' ВС'!I110</f>
        <v>0</v>
      </c>
      <c r="I109" s="80">
        <f>тепло!I99+' ВС'!J110</f>
        <v>0</v>
      </c>
      <c r="J109" s="80">
        <f>тепло!J99+' ВС'!K110</f>
        <v>0</v>
      </c>
      <c r="K109" s="80">
        <f>тепло!K99+' ВС'!L110</f>
        <v>0</v>
      </c>
      <c r="L109" s="80">
        <f>тепло!L99+' ВС'!M110</f>
        <v>0</v>
      </c>
      <c r="M109" s="80">
        <f>тепло!M99+' ВС'!N110</f>
        <v>0</v>
      </c>
      <c r="N109" s="80">
        <f>тепло!N99+' ВС'!O110</f>
        <v>0</v>
      </c>
      <c r="O109" s="80">
        <f>тепло!O99+' ВС'!P110</f>
        <v>0</v>
      </c>
      <c r="P109" s="80">
        <f>тепло!P99+' ВС'!Q110</f>
        <v>0</v>
      </c>
      <c r="Q109" s="80">
        <f>тепло!Q99+' ВС'!R110</f>
        <v>0</v>
      </c>
      <c r="R109" s="80">
        <f>тепло!R99+' ВС'!S110</f>
        <v>0</v>
      </c>
      <c r="S109" s="80">
        <f>тепло!S99+' ВС'!T110</f>
        <v>0</v>
      </c>
      <c r="T109" s="80">
        <f>тепло!T99+' ВС'!U110</f>
        <v>0</v>
      </c>
      <c r="U109" s="80">
        <f>тепло!U99+' ВС'!V110</f>
        <v>0</v>
      </c>
      <c r="V109" s="80">
        <f>тепло!V99+' ВС'!W110</f>
        <v>0</v>
      </c>
      <c r="W109" s="80">
        <f>тепло!W99+' ВС'!X110</f>
        <v>0</v>
      </c>
    </row>
    <row r="110" spans="1:23" ht="37.5" x14ac:dyDescent="0.25">
      <c r="A110" s="2" t="s">
        <v>130</v>
      </c>
      <c r="B110" s="80">
        <f>тепло!B100+' ВС'!C111</f>
        <v>101</v>
      </c>
      <c r="C110" s="80">
        <f>тепло!C100+' ВС'!D111</f>
        <v>101</v>
      </c>
      <c r="D110" s="79">
        <f>тепло!D100+' ВС'!E111</f>
        <v>104.2</v>
      </c>
      <c r="E110" s="80">
        <f>(I110+M110+R110+W110)/4</f>
        <v>94.958333333333314</v>
      </c>
      <c r="F110" s="79">
        <f>тепло!F100+' ВС'!G111</f>
        <v>106</v>
      </c>
      <c r="G110" s="79">
        <f>тепло!G100+' ВС'!H111</f>
        <v>106</v>
      </c>
      <c r="H110" s="79">
        <f>тепло!H100+' ВС'!I111</f>
        <v>106</v>
      </c>
      <c r="I110" s="79">
        <f>тепло!I100+' ВС'!J111</f>
        <v>107</v>
      </c>
      <c r="J110" s="79">
        <v>8</v>
      </c>
      <c r="K110" s="79">
        <f>тепло!K100+' ВС'!L111</f>
        <v>78.5</v>
      </c>
      <c r="L110" s="79">
        <f>тепло!L100+' ВС'!M111</f>
        <v>78.5</v>
      </c>
      <c r="M110" s="79">
        <f>тепло!M100+' ВС'!N111</f>
        <v>89.166666666666657</v>
      </c>
      <c r="N110" s="79">
        <f>тепло!N100+' ВС'!O111</f>
        <v>98.083333333333329</v>
      </c>
      <c r="O110" s="79">
        <f>тепло!O100+' ВС'!P111</f>
        <v>78.5</v>
      </c>
      <c r="P110" s="79">
        <f>тепло!P100+' ВС'!Q111</f>
        <v>78.5</v>
      </c>
      <c r="Q110" s="79">
        <f>тепло!Q100+' ВС'!R111</f>
        <v>78.5</v>
      </c>
      <c r="R110" s="79">
        <f>тепло!R100+' ВС'!S111</f>
        <v>78.5</v>
      </c>
      <c r="S110" s="79">
        <f>тепло!S100+' ВС'!T111</f>
        <v>100.875</v>
      </c>
      <c r="T110" s="79">
        <f>тепло!T100+' ВС'!U111</f>
        <v>94.5</v>
      </c>
      <c r="U110" s="79">
        <f>тепло!U100+' ВС'!V111</f>
        <v>110.5</v>
      </c>
      <c r="V110" s="79">
        <f>тепло!V100+' ВС'!W111</f>
        <v>110.5</v>
      </c>
      <c r="W110" s="79">
        <f>тепло!W100+' ВС'!X111</f>
        <v>105.16666666666666</v>
      </c>
    </row>
    <row r="111" spans="1:23" ht="37.5" x14ac:dyDescent="0.25">
      <c r="A111" s="2" t="s">
        <v>131</v>
      </c>
      <c r="B111" s="80">
        <f>(B86+B96)/9/B110*1000</f>
        <v>14908.026248624865</v>
      </c>
      <c r="C111" s="80">
        <f>(C86+C96)/C110/3*1000</f>
        <v>21208.832145214521</v>
      </c>
      <c r="D111" s="80">
        <f>(D86+D96)/D110/12*1000</f>
        <v>15977.024952015356</v>
      </c>
      <c r="E111" s="80">
        <f>(E86+E96)/12/E110*1000</f>
        <v>20663.475059236509</v>
      </c>
      <c r="F111" s="80">
        <f>(F86+F96)/F110*1000</f>
        <v>20892.037358490568</v>
      </c>
      <c r="G111" s="80">
        <f t="shared" ref="G111:H111" si="23">(G86+G96)/G110*1000</f>
        <v>20892.037358490568</v>
      </c>
      <c r="H111" s="80">
        <f t="shared" si="23"/>
        <v>20892.037358490568</v>
      </c>
      <c r="I111" s="80">
        <f>(I86+I96)/3/I110*1000</f>
        <v>20696.7846728972</v>
      </c>
      <c r="J111" s="80">
        <f t="shared" ref="J111:L111" si="24">(J86+J96)/J110*1000</f>
        <v>286239.68374999997</v>
      </c>
      <c r="K111" s="80">
        <f t="shared" si="24"/>
        <v>20585.178471337578</v>
      </c>
      <c r="L111" s="80">
        <f t="shared" si="24"/>
        <v>20585.178471337578</v>
      </c>
      <c r="M111" s="80">
        <f>(M86+M96)/3/M110*1000</f>
        <v>20642.207439252335</v>
      </c>
      <c r="N111" s="80">
        <f>N86/6/N110*1000</f>
        <v>20132.591062022089</v>
      </c>
      <c r="O111" s="80">
        <f t="shared" ref="O111:Q111" si="25">(O86+O96)/O110*1000</f>
        <v>20585.178471337578</v>
      </c>
      <c r="P111" s="80">
        <f t="shared" si="25"/>
        <v>20585.178471337578</v>
      </c>
      <c r="Q111" s="80">
        <f t="shared" si="25"/>
        <v>20585.178471337578</v>
      </c>
      <c r="R111" s="80">
        <f>(R86+R96)/3/R110*1000</f>
        <v>20585.178471337582</v>
      </c>
      <c r="S111" s="80">
        <f>S86/9/S110*1000</f>
        <v>18090.687418422138</v>
      </c>
      <c r="T111" s="80">
        <f t="shared" ref="T111:V111" si="26">(T86+T96)/T110*1000</f>
        <v>20665.894074074076</v>
      </c>
      <c r="U111" s="80">
        <f t="shared" si="26"/>
        <v>20723.235022624434</v>
      </c>
      <c r="V111" s="80">
        <f t="shared" si="26"/>
        <v>20723.235022624434</v>
      </c>
      <c r="W111" s="80">
        <f>(W86+W96)/3/W110*1000</f>
        <v>20706.060000000001</v>
      </c>
    </row>
    <row r="112" spans="1:23" ht="37.5" x14ac:dyDescent="0.25">
      <c r="A112" s="2" t="s">
        <v>132</v>
      </c>
      <c r="B112" s="80">
        <v>0</v>
      </c>
      <c r="C112" s="80">
        <v>0</v>
      </c>
      <c r="D112" s="79">
        <v>0</v>
      </c>
      <c r="E112" s="80">
        <f t="shared" ref="E112:H112" si="27">B112+C112+D112</f>
        <v>0</v>
      </c>
      <c r="F112" s="80">
        <v>0</v>
      </c>
      <c r="G112" s="80">
        <f t="shared" si="27"/>
        <v>0</v>
      </c>
      <c r="H112" s="80">
        <f t="shared" si="27"/>
        <v>0</v>
      </c>
      <c r="I112" s="80">
        <f>F112+G112+H112</f>
        <v>0</v>
      </c>
      <c r="J112" s="80">
        <f t="shared" ref="J112:W112" si="28">G112+H112+I112</f>
        <v>0</v>
      </c>
      <c r="K112" s="80">
        <f t="shared" si="28"/>
        <v>0</v>
      </c>
      <c r="L112" s="80">
        <f t="shared" si="28"/>
        <v>0</v>
      </c>
      <c r="M112" s="80">
        <f t="shared" si="28"/>
        <v>0</v>
      </c>
      <c r="N112" s="80">
        <f t="shared" si="28"/>
        <v>0</v>
      </c>
      <c r="O112" s="80">
        <f t="shared" si="28"/>
        <v>0</v>
      </c>
      <c r="P112" s="80">
        <f t="shared" si="28"/>
        <v>0</v>
      </c>
      <c r="Q112" s="80">
        <f t="shared" si="28"/>
        <v>0</v>
      </c>
      <c r="R112" s="80">
        <f t="shared" si="28"/>
        <v>0</v>
      </c>
      <c r="S112" s="80">
        <f t="shared" si="28"/>
        <v>0</v>
      </c>
      <c r="T112" s="80">
        <f t="shared" si="28"/>
        <v>0</v>
      </c>
      <c r="U112" s="80">
        <f t="shared" si="28"/>
        <v>0</v>
      </c>
      <c r="V112" s="80">
        <f t="shared" si="28"/>
        <v>0</v>
      </c>
      <c r="W112" s="80">
        <f t="shared" si="28"/>
        <v>0</v>
      </c>
    </row>
    <row r="113" spans="1:23" ht="18.75" x14ac:dyDescent="0.25">
      <c r="A113" s="78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</row>
    <row r="115" spans="1:23" ht="11.25" customHeight="1" x14ac:dyDescent="0.25">
      <c r="A115" s="125"/>
      <c r="B115" s="125"/>
      <c r="C115" s="125"/>
      <c r="D115" s="125"/>
      <c r="E115" s="125"/>
    </row>
    <row r="116" spans="1:23" x14ac:dyDescent="0.25">
      <c r="E116" s="76"/>
    </row>
    <row r="117" spans="1:23" x14ac:dyDescent="0.25">
      <c r="G117" t="s">
        <v>125</v>
      </c>
    </row>
    <row r="119" spans="1:23" hidden="1" x14ac:dyDescent="0.25"/>
    <row r="120" spans="1:23" hidden="1" x14ac:dyDescent="0.25"/>
  </sheetData>
  <mergeCells count="12">
    <mergeCell ref="I1:W1"/>
    <mergeCell ref="I3:W3"/>
    <mergeCell ref="A4:W4"/>
    <mergeCell ref="A5:W5"/>
    <mergeCell ref="A115:E115"/>
    <mergeCell ref="A7:A9"/>
    <mergeCell ref="B7:B9"/>
    <mergeCell ref="C7:C9"/>
    <mergeCell ref="D7:D9"/>
    <mergeCell ref="E7:W7"/>
    <mergeCell ref="E8:E9"/>
    <mergeCell ref="F8:W8"/>
  </mergeCells>
  <printOptions horizontalCentered="1"/>
  <pageMargins left="0.25" right="0.25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22"/>
  <sheetViews>
    <sheetView topLeftCell="H97" workbookViewId="0">
      <selection activeCell="H118" sqref="H118"/>
    </sheetView>
  </sheetViews>
  <sheetFormatPr defaultRowHeight="15" x14ac:dyDescent="0.25"/>
  <cols>
    <col min="2" max="2" width="40.85546875" customWidth="1"/>
    <col min="3" max="3" width="12" customWidth="1"/>
    <col min="4" max="4" width="10.42578125" customWidth="1"/>
    <col min="5" max="5" width="10" customWidth="1"/>
    <col min="6" max="6" width="10.7109375" bestFit="1" customWidth="1"/>
    <col min="7" max="7" width="11.7109375" bestFit="1" customWidth="1"/>
    <col min="8" max="8" width="9.5703125" bestFit="1" customWidth="1"/>
    <col min="9" max="9" width="10.7109375" bestFit="1" customWidth="1"/>
    <col min="10" max="10" width="11.7109375" bestFit="1" customWidth="1"/>
    <col min="11" max="11" width="10.7109375" bestFit="1" customWidth="1"/>
    <col min="12" max="14" width="9.5703125" bestFit="1" customWidth="1"/>
    <col min="15" max="16" width="11.7109375" bestFit="1" customWidth="1"/>
    <col min="17" max="19" width="9.5703125" bestFit="1" customWidth="1"/>
    <col min="20" max="21" width="11.7109375" bestFit="1" customWidth="1"/>
    <col min="22" max="24" width="9.5703125" bestFit="1" customWidth="1"/>
    <col min="25" max="25" width="9.7109375" bestFit="1" customWidth="1"/>
  </cols>
  <sheetData>
    <row r="3" spans="2:24" ht="21" x14ac:dyDescent="0.35">
      <c r="G3" s="6"/>
      <c r="H3" s="6"/>
      <c r="I3" s="6"/>
      <c r="J3" s="6"/>
      <c r="K3" s="110" t="s">
        <v>0</v>
      </c>
      <c r="L3" s="110"/>
      <c r="M3" s="110"/>
      <c r="N3" s="6"/>
      <c r="O3" s="6"/>
      <c r="P3" s="6"/>
      <c r="Q3" s="6"/>
      <c r="R3" s="6"/>
      <c r="S3" s="6"/>
      <c r="T3" s="6"/>
      <c r="U3" s="6"/>
    </row>
    <row r="4" spans="2:24" ht="18.75" x14ac:dyDescent="0.3">
      <c r="F4" s="111" t="s">
        <v>1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2:24" ht="18.75" x14ac:dyDescent="0.3">
      <c r="F5" s="111" t="s">
        <v>117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7" spans="2:24" x14ac:dyDescent="0.25">
      <c r="F7" s="76"/>
      <c r="J7" s="76"/>
    </row>
    <row r="8" spans="2:24" ht="28.5" x14ac:dyDescent="0.25">
      <c r="B8" s="112" t="s">
        <v>22</v>
      </c>
      <c r="C8" s="128" t="s">
        <v>9</v>
      </c>
      <c r="D8" s="128" t="s">
        <v>119</v>
      </c>
      <c r="E8" s="128" t="s">
        <v>123</v>
      </c>
      <c r="F8" s="115" t="s">
        <v>118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7"/>
    </row>
    <row r="9" spans="2:24" x14ac:dyDescent="0.25">
      <c r="B9" s="113"/>
      <c r="C9" s="129"/>
      <c r="D9" s="129"/>
      <c r="E9" s="129"/>
      <c r="F9" s="118" t="s">
        <v>21</v>
      </c>
      <c r="G9" s="120" t="s">
        <v>20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2"/>
    </row>
    <row r="10" spans="2:24" ht="27" customHeight="1" x14ac:dyDescent="0.25">
      <c r="B10" s="114"/>
      <c r="C10" s="130"/>
      <c r="D10" s="130"/>
      <c r="E10" s="130"/>
      <c r="F10" s="119"/>
      <c r="G10" s="3" t="s">
        <v>2</v>
      </c>
      <c r="H10" s="3" t="s">
        <v>3</v>
      </c>
      <c r="I10" s="3" t="s">
        <v>4</v>
      </c>
      <c r="J10" s="7" t="s">
        <v>5</v>
      </c>
      <c r="K10" s="3" t="s">
        <v>11</v>
      </c>
      <c r="L10" s="3" t="s">
        <v>12</v>
      </c>
      <c r="M10" s="3" t="s">
        <v>13</v>
      </c>
      <c r="N10" s="7" t="s">
        <v>6</v>
      </c>
      <c r="O10" s="7" t="s">
        <v>7</v>
      </c>
      <c r="P10" s="3" t="s">
        <v>14</v>
      </c>
      <c r="Q10" s="3" t="s">
        <v>15</v>
      </c>
      <c r="R10" s="3" t="s">
        <v>16</v>
      </c>
      <c r="S10" s="7" t="s">
        <v>8</v>
      </c>
      <c r="T10" s="7" t="s">
        <v>9</v>
      </c>
      <c r="U10" s="3" t="s">
        <v>17</v>
      </c>
      <c r="V10" s="3" t="s">
        <v>18</v>
      </c>
      <c r="W10" s="3" t="s">
        <v>19</v>
      </c>
      <c r="X10" s="7" t="s">
        <v>10</v>
      </c>
    </row>
    <row r="11" spans="2:24" ht="9.75" customHeight="1" x14ac:dyDescent="0.25">
      <c r="B11" s="1"/>
      <c r="C11" s="59"/>
      <c r="D11" s="59"/>
      <c r="E11" s="5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38.25" thickBot="1" x14ac:dyDescent="0.3">
      <c r="B12" s="2" t="s">
        <v>31</v>
      </c>
      <c r="C12" s="60">
        <f>C13+C21+C22+C23+C24+C25+C26</f>
        <v>25016.893999999997</v>
      </c>
      <c r="D12" s="60">
        <f t="shared" ref="D12:D13" si="0">E12-C12</f>
        <v>11807.921000000006</v>
      </c>
      <c r="E12" s="60">
        <f>E13+E21+E22+E23+E24+E25+E26</f>
        <v>36824.815000000002</v>
      </c>
      <c r="F12" s="45">
        <f>T12+X12</f>
        <v>41147.334969999996</v>
      </c>
      <c r="G12" s="45">
        <f>G13+G21+G22+G23+G24+G25+G26+G107</f>
        <v>3016.52</v>
      </c>
      <c r="H12" s="45">
        <f t="shared" ref="H12:I12" si="1">H13+H21+H22+H23+H24+H25+H26+H107</f>
        <v>3488.0210000000002</v>
      </c>
      <c r="I12" s="45">
        <f t="shared" si="1"/>
        <v>3101.2690000000002</v>
      </c>
      <c r="J12" s="45">
        <f>G12+H12+I12</f>
        <v>9605.8100000000013</v>
      </c>
      <c r="K12" s="45">
        <f t="shared" ref="K12:M12" si="2">K13+K21+K22+K23+K24+K25+K26+K107</f>
        <v>3375.67533</v>
      </c>
      <c r="L12" s="45">
        <f t="shared" si="2"/>
        <v>3500.8543299999997</v>
      </c>
      <c r="M12" s="45">
        <f t="shared" si="2"/>
        <v>3382.3063299999999</v>
      </c>
      <c r="N12" s="45">
        <f>M12+L12+K12</f>
        <v>10258.83599</v>
      </c>
      <c r="O12" s="45">
        <f>N12+J12</f>
        <v>19864.645990000001</v>
      </c>
      <c r="P12" s="45">
        <f t="shared" ref="P12:R12" si="3">P13+P21+P22+P23+P24+P25+P26+P107</f>
        <v>3374.0783299999998</v>
      </c>
      <c r="Q12" s="45">
        <f t="shared" si="3"/>
        <v>3521.4713299999999</v>
      </c>
      <c r="R12" s="45">
        <f t="shared" si="3"/>
        <v>3324.0863299999996</v>
      </c>
      <c r="S12" s="45">
        <f>P12+Q12+R12</f>
        <v>10219.635989999999</v>
      </c>
      <c r="T12" s="45">
        <f>S12+O12</f>
        <v>30084.28198</v>
      </c>
      <c r="U12" s="45">
        <f t="shared" ref="U12:W12" si="4">U13+U21+U22+U23+U24+U25+U26+U107</f>
        <v>3588.7213299999999</v>
      </c>
      <c r="V12" s="45">
        <f t="shared" si="4"/>
        <v>3576.5143299999995</v>
      </c>
      <c r="W12" s="45">
        <f t="shared" si="4"/>
        <v>3897.8173299999999</v>
      </c>
      <c r="X12" s="45">
        <f>U12+V12+W12</f>
        <v>11063.05299</v>
      </c>
    </row>
    <row r="13" spans="2:24" ht="55.5" customHeight="1" thickBot="1" x14ac:dyDescent="0.3">
      <c r="B13" s="8" t="s">
        <v>23</v>
      </c>
      <c r="C13" s="60">
        <f>C14+C15+C16+C17+C18+C19+C20</f>
        <v>18775.301999999996</v>
      </c>
      <c r="D13" s="60">
        <f t="shared" si="0"/>
        <v>8449.5130000000026</v>
      </c>
      <c r="E13" s="60">
        <f t="shared" ref="E13:W13" si="5">E14+E15+E16+E17+E18+E19+E20</f>
        <v>27224.814999999999</v>
      </c>
      <c r="F13" s="45">
        <f>T13+X13</f>
        <v>27340.751000000004</v>
      </c>
      <c r="G13" s="45">
        <f>G14+G15+G16+G17+G18+G19+G20</f>
        <v>2182.703</v>
      </c>
      <c r="H13" s="45">
        <f>H14+H15+H16+H17+H18+H19+H20</f>
        <v>2654.2040000000002</v>
      </c>
      <c r="I13" s="45">
        <f>I14+I15+I16+I17+I18+I19+I20</f>
        <v>2267.4520000000002</v>
      </c>
      <c r="J13" s="45">
        <f>G13+H13+I13</f>
        <v>7104.3590000000004</v>
      </c>
      <c r="K13" s="45">
        <f>K14+K15+K16+K17+K18+K19+K20</f>
        <v>2127.5450000000001</v>
      </c>
      <c r="L13" s="45">
        <f>L14+L15+L16+L17+L18+L19+L20</f>
        <v>2243.7289999999998</v>
      </c>
      <c r="M13" s="45">
        <f>M14+M15+M16+M17+M18+M19+M20</f>
        <v>2125.181</v>
      </c>
      <c r="N13" s="45">
        <f>K13+L13+M13</f>
        <v>6496.4549999999999</v>
      </c>
      <c r="O13" s="45">
        <f t="shared" si="5"/>
        <v>13600.814000000002</v>
      </c>
      <c r="P13" s="45">
        <f>P14+P15+P16+P17</f>
        <v>2116.953</v>
      </c>
      <c r="Q13" s="45">
        <f t="shared" si="5"/>
        <v>2264.346</v>
      </c>
      <c r="R13" s="45">
        <f t="shared" si="5"/>
        <v>2066.9609999999998</v>
      </c>
      <c r="S13" s="45">
        <f>P13+Q13+R13</f>
        <v>6448.26</v>
      </c>
      <c r="T13" s="45">
        <f t="shared" si="5"/>
        <v>20049.074000000004</v>
      </c>
      <c r="U13" s="45">
        <f t="shared" si="5"/>
        <v>2331.596</v>
      </c>
      <c r="V13" s="45">
        <f t="shared" si="5"/>
        <v>2319.3889999999997</v>
      </c>
      <c r="W13" s="45">
        <f t="shared" si="5"/>
        <v>2640.692</v>
      </c>
      <c r="X13" s="45">
        <f>U13+V13+W13</f>
        <v>7291.6769999999997</v>
      </c>
    </row>
    <row r="14" spans="2:24" ht="57" thickBot="1" x14ac:dyDescent="0.3">
      <c r="B14" s="9" t="s">
        <v>24</v>
      </c>
      <c r="C14" s="61">
        <v>11481.843999999999</v>
      </c>
      <c r="D14" s="61">
        <f>E14-C14</f>
        <v>5291.92</v>
      </c>
      <c r="E14" s="60">
        <v>16773.763999999999</v>
      </c>
      <c r="F14" s="45">
        <f t="shared" ref="F14:F24" si="6">J14+N14+S14+X14</f>
        <v>16443.269</v>
      </c>
      <c r="G14" s="44">
        <v>1305.0899999999999</v>
      </c>
      <c r="H14" s="44">
        <v>1625.2180000000001</v>
      </c>
      <c r="I14" s="44">
        <v>1332.482</v>
      </c>
      <c r="J14" s="45">
        <f t="shared" ref="J14:J24" si="7">G14+H14+I14</f>
        <v>4262.79</v>
      </c>
      <c r="K14" s="44">
        <v>1259.646</v>
      </c>
      <c r="L14" s="44">
        <v>1341.249</v>
      </c>
      <c r="M14" s="44">
        <v>1259.865</v>
      </c>
      <c r="N14" s="45">
        <f t="shared" ref="N14:N24" si="8">K14+L14+M14</f>
        <v>3860.76</v>
      </c>
      <c r="O14" s="45">
        <f t="shared" ref="O14:O24" si="9">J14+N14</f>
        <v>8123.55</v>
      </c>
      <c r="P14" s="44">
        <v>1311.02</v>
      </c>
      <c r="Q14" s="44">
        <v>1379.742</v>
      </c>
      <c r="R14" s="44">
        <v>1153.155</v>
      </c>
      <c r="S14" s="45">
        <f t="shared" ref="S14:S24" si="10">P14+Q14+R14</f>
        <v>3843.9169999999995</v>
      </c>
      <c r="T14" s="45">
        <f t="shared" ref="T14:T24" si="11">O14+S14</f>
        <v>11967.467000000001</v>
      </c>
      <c r="U14" s="44">
        <v>1392.33</v>
      </c>
      <c r="V14" s="44">
        <v>1375.242</v>
      </c>
      <c r="W14" s="44">
        <v>1708.23</v>
      </c>
      <c r="X14" s="45">
        <f t="shared" ref="X14:X26" si="12">U14+V14+W14</f>
        <v>4475.8019999999997</v>
      </c>
    </row>
    <row r="15" spans="2:24" ht="56.25" x14ac:dyDescent="0.25">
      <c r="B15" s="10" t="s">
        <v>25</v>
      </c>
      <c r="C15" s="61">
        <v>4623.6229999999996</v>
      </c>
      <c r="D15" s="61">
        <f>E15-C15</f>
        <v>2180.9990000000007</v>
      </c>
      <c r="E15" s="60">
        <v>6804.6220000000003</v>
      </c>
      <c r="F15" s="45">
        <f t="shared" si="6"/>
        <v>6405.7260000000006</v>
      </c>
      <c r="G15" s="44">
        <v>480.81200000000001</v>
      </c>
      <c r="H15" s="44">
        <v>692.59299999999996</v>
      </c>
      <c r="I15" s="44">
        <v>550.99400000000003</v>
      </c>
      <c r="J15" s="45">
        <f t="shared" si="7"/>
        <v>1724.3989999999999</v>
      </c>
      <c r="K15" s="44">
        <v>537.34400000000005</v>
      </c>
      <c r="L15" s="44">
        <v>537.93399999999997</v>
      </c>
      <c r="M15" s="44">
        <v>509.99</v>
      </c>
      <c r="N15" s="45">
        <f t="shared" si="8"/>
        <v>1585.268</v>
      </c>
      <c r="O15" s="45">
        <f t="shared" si="9"/>
        <v>3309.6669999999999</v>
      </c>
      <c r="P15" s="44">
        <v>445.67</v>
      </c>
      <c r="Q15" s="44">
        <v>512.64599999999996</v>
      </c>
      <c r="R15" s="44">
        <v>502.55399999999997</v>
      </c>
      <c r="S15" s="45">
        <f t="shared" si="10"/>
        <v>1460.87</v>
      </c>
      <c r="T15" s="45">
        <f t="shared" si="11"/>
        <v>4770.5370000000003</v>
      </c>
      <c r="U15" s="44">
        <v>545.06299999999999</v>
      </c>
      <c r="V15" s="44">
        <v>545.06299999999999</v>
      </c>
      <c r="W15" s="44">
        <v>545.06299999999999</v>
      </c>
      <c r="X15" s="45">
        <f t="shared" si="12"/>
        <v>1635.1889999999999</v>
      </c>
    </row>
    <row r="16" spans="2:24" ht="21.75" customHeight="1" x14ac:dyDescent="0.25">
      <c r="B16" s="11" t="s">
        <v>26</v>
      </c>
      <c r="C16" s="61">
        <v>993.55499999999995</v>
      </c>
      <c r="D16" s="61">
        <f>E16-C16</f>
        <v>396.87</v>
      </c>
      <c r="E16" s="60">
        <v>1390.425</v>
      </c>
      <c r="F16" s="45">
        <f t="shared" si="6"/>
        <v>1345.289</v>
      </c>
      <c r="G16" s="44">
        <v>127.941</v>
      </c>
      <c r="H16" s="44">
        <v>109.38500000000001</v>
      </c>
      <c r="I16" s="44">
        <v>135.16800000000001</v>
      </c>
      <c r="J16" s="45">
        <f t="shared" si="7"/>
        <v>372.49400000000003</v>
      </c>
      <c r="K16" s="44">
        <v>97.86</v>
      </c>
      <c r="L16" s="44">
        <v>106.26</v>
      </c>
      <c r="M16" s="44">
        <v>115.04900000000001</v>
      </c>
      <c r="N16" s="45">
        <f t="shared" si="8"/>
        <v>319.16899999999998</v>
      </c>
      <c r="O16" s="45">
        <f t="shared" si="9"/>
        <v>691.66300000000001</v>
      </c>
      <c r="P16" s="44">
        <v>120.223</v>
      </c>
      <c r="Q16" s="44">
        <v>102.06100000000001</v>
      </c>
      <c r="R16" s="44">
        <v>112.919</v>
      </c>
      <c r="S16" s="45">
        <f t="shared" si="10"/>
        <v>335.20299999999997</v>
      </c>
      <c r="T16" s="45">
        <f t="shared" si="11"/>
        <v>1026.866</v>
      </c>
      <c r="U16" s="44">
        <v>114.893</v>
      </c>
      <c r="V16" s="44">
        <v>100.877</v>
      </c>
      <c r="W16" s="44">
        <v>102.65300000000001</v>
      </c>
      <c r="X16" s="45">
        <f t="shared" si="12"/>
        <v>318.423</v>
      </c>
    </row>
    <row r="17" spans="1:24" ht="38.25" thickBot="1" x14ac:dyDescent="0.3">
      <c r="B17" s="9" t="s">
        <v>27</v>
      </c>
      <c r="C17" s="61">
        <v>1676.28</v>
      </c>
      <c r="D17" s="61">
        <f>E17-C17</f>
        <v>579.72399999999993</v>
      </c>
      <c r="E17" s="60">
        <v>2256.0039999999999</v>
      </c>
      <c r="F17" s="45">
        <f>J17+N17+S17+X17</f>
        <v>3146.4670000000001</v>
      </c>
      <c r="G17" s="44">
        <v>268.86</v>
      </c>
      <c r="H17" s="44">
        <v>227.00800000000001</v>
      </c>
      <c r="I17" s="44">
        <v>248.80799999999999</v>
      </c>
      <c r="J17" s="45">
        <f t="shared" si="7"/>
        <v>744.67600000000004</v>
      </c>
      <c r="K17" s="44">
        <v>232.69499999999999</v>
      </c>
      <c r="L17" s="44">
        <v>258.286</v>
      </c>
      <c r="M17" s="44">
        <v>240.27699999999999</v>
      </c>
      <c r="N17" s="45">
        <f t="shared" si="8"/>
        <v>731.25800000000004</v>
      </c>
      <c r="O17" s="45">
        <f t="shared" si="9"/>
        <v>1475.9340000000002</v>
      </c>
      <c r="P17" s="44">
        <v>240.04</v>
      </c>
      <c r="Q17" s="44">
        <v>269.89699999999999</v>
      </c>
      <c r="R17" s="44">
        <v>298.33300000000003</v>
      </c>
      <c r="S17" s="45">
        <f t="shared" si="10"/>
        <v>808.27</v>
      </c>
      <c r="T17" s="45">
        <f t="shared" si="11"/>
        <v>2284.2040000000002</v>
      </c>
      <c r="U17" s="44">
        <v>279.31</v>
      </c>
      <c r="V17" s="44">
        <v>298.20699999999999</v>
      </c>
      <c r="W17" s="44">
        <v>284.74599999999998</v>
      </c>
      <c r="X17" s="45">
        <f t="shared" si="12"/>
        <v>862.26300000000003</v>
      </c>
    </row>
    <row r="18" spans="1:24" ht="38.25" thickBot="1" x14ac:dyDescent="0.3">
      <c r="B18" s="9" t="s">
        <v>100</v>
      </c>
      <c r="C18" s="61">
        <v>0</v>
      </c>
      <c r="D18" s="61">
        <v>0</v>
      </c>
      <c r="E18" s="60">
        <v>0</v>
      </c>
      <c r="F18" s="45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  <c r="L18" s="44">
        <v>0</v>
      </c>
      <c r="M18" s="44">
        <v>0</v>
      </c>
      <c r="N18" s="45">
        <v>0</v>
      </c>
      <c r="O18" s="45">
        <v>0</v>
      </c>
      <c r="P18" s="44">
        <v>0</v>
      </c>
      <c r="Q18" s="44">
        <v>0</v>
      </c>
      <c r="R18" s="44">
        <v>0</v>
      </c>
      <c r="S18" s="45">
        <v>0</v>
      </c>
      <c r="T18" s="45">
        <v>0</v>
      </c>
      <c r="U18" s="44">
        <v>0</v>
      </c>
      <c r="V18" s="44">
        <v>0</v>
      </c>
      <c r="W18" s="44">
        <v>0</v>
      </c>
      <c r="X18" s="45">
        <v>0</v>
      </c>
    </row>
    <row r="19" spans="1:24" ht="38.25" thickBot="1" x14ac:dyDescent="0.3">
      <c r="B19" s="9" t="s">
        <v>108</v>
      </c>
      <c r="C19" s="61">
        <v>0</v>
      </c>
      <c r="D19" s="61">
        <v>0</v>
      </c>
      <c r="E19" s="60">
        <v>0</v>
      </c>
      <c r="F19" s="45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  <c r="L19" s="44">
        <v>0</v>
      </c>
      <c r="M19" s="44">
        <v>0</v>
      </c>
      <c r="N19" s="45">
        <v>0</v>
      </c>
      <c r="O19" s="45">
        <v>0</v>
      </c>
      <c r="P19" s="44">
        <v>0</v>
      </c>
      <c r="Q19" s="44">
        <v>0</v>
      </c>
      <c r="R19" s="44">
        <v>0</v>
      </c>
      <c r="S19" s="45">
        <v>0</v>
      </c>
      <c r="T19" s="45">
        <v>0</v>
      </c>
      <c r="U19" s="44">
        <v>0</v>
      </c>
      <c r="V19" s="44">
        <v>0</v>
      </c>
      <c r="W19" s="44">
        <v>0</v>
      </c>
      <c r="X19" s="45">
        <v>0</v>
      </c>
    </row>
    <row r="20" spans="1:24" ht="38.25" thickBot="1" x14ac:dyDescent="0.3">
      <c r="B20" s="9" t="s">
        <v>109</v>
      </c>
      <c r="C20" s="61">
        <v>0</v>
      </c>
      <c r="D20" s="61">
        <v>0</v>
      </c>
      <c r="E20" s="60">
        <v>0</v>
      </c>
      <c r="F20" s="45">
        <v>0</v>
      </c>
      <c r="G20" s="44">
        <v>0</v>
      </c>
      <c r="H20" s="44">
        <v>0</v>
      </c>
      <c r="I20" s="44">
        <v>0</v>
      </c>
      <c r="J20" s="45">
        <v>0</v>
      </c>
      <c r="K20" s="44">
        <v>0</v>
      </c>
      <c r="L20" s="44">
        <v>0</v>
      </c>
      <c r="M20" s="44">
        <v>0</v>
      </c>
      <c r="N20" s="45">
        <v>0</v>
      </c>
      <c r="O20" s="45">
        <v>0</v>
      </c>
      <c r="P20" s="44">
        <v>0</v>
      </c>
      <c r="Q20" s="44">
        <v>0</v>
      </c>
      <c r="R20" s="44">
        <v>0</v>
      </c>
      <c r="S20" s="45">
        <v>0</v>
      </c>
      <c r="T20" s="45">
        <v>0</v>
      </c>
      <c r="U20" s="44">
        <v>0</v>
      </c>
      <c r="V20" s="44">
        <v>0</v>
      </c>
      <c r="W20" s="44">
        <v>0</v>
      </c>
      <c r="X20" s="45">
        <v>0</v>
      </c>
    </row>
    <row r="21" spans="1:24" ht="38.25" thickBot="1" x14ac:dyDescent="0.3">
      <c r="B21" s="12" t="s">
        <v>28</v>
      </c>
      <c r="C21" s="60">
        <v>0</v>
      </c>
      <c r="D21" s="60">
        <f>E21-C21</f>
        <v>1240</v>
      </c>
      <c r="E21" s="60">
        <v>1240</v>
      </c>
      <c r="F21" s="45">
        <f t="shared" si="6"/>
        <v>0</v>
      </c>
      <c r="G21" s="44">
        <v>0</v>
      </c>
      <c r="H21" s="44">
        <v>0</v>
      </c>
      <c r="I21" s="44">
        <v>0</v>
      </c>
      <c r="J21" s="45">
        <f t="shared" si="7"/>
        <v>0</v>
      </c>
      <c r="K21" s="44">
        <v>0</v>
      </c>
      <c r="L21" s="44">
        <v>0</v>
      </c>
      <c r="M21" s="44">
        <v>0</v>
      </c>
      <c r="N21" s="45">
        <f t="shared" si="8"/>
        <v>0</v>
      </c>
      <c r="O21" s="45">
        <f t="shared" si="9"/>
        <v>0</v>
      </c>
      <c r="P21" s="44">
        <v>0</v>
      </c>
      <c r="Q21" s="44">
        <v>0</v>
      </c>
      <c r="R21" s="44">
        <v>0</v>
      </c>
      <c r="S21" s="45">
        <f t="shared" si="10"/>
        <v>0</v>
      </c>
      <c r="T21" s="45">
        <f t="shared" si="11"/>
        <v>0</v>
      </c>
      <c r="U21" s="44">
        <v>0</v>
      </c>
      <c r="V21" s="44">
        <v>0</v>
      </c>
      <c r="W21" s="44">
        <v>0</v>
      </c>
      <c r="X21" s="45">
        <f t="shared" si="12"/>
        <v>0</v>
      </c>
    </row>
    <row r="22" spans="1:24" ht="19.5" thickBot="1" x14ac:dyDescent="0.3">
      <c r="B22" s="12" t="s">
        <v>29</v>
      </c>
      <c r="C22" s="60">
        <v>0</v>
      </c>
      <c r="D22" s="60">
        <v>0</v>
      </c>
      <c r="E22" s="60">
        <f t="shared" ref="E22" si="13">C22+D22</f>
        <v>0</v>
      </c>
      <c r="F22" s="45">
        <f t="shared" si="6"/>
        <v>0</v>
      </c>
      <c r="G22" s="44">
        <v>0</v>
      </c>
      <c r="H22" s="44">
        <v>0</v>
      </c>
      <c r="I22" s="44">
        <v>0</v>
      </c>
      <c r="J22" s="45">
        <f t="shared" si="7"/>
        <v>0</v>
      </c>
      <c r="K22" s="44">
        <v>0</v>
      </c>
      <c r="L22" s="44">
        <v>0</v>
      </c>
      <c r="M22" s="44">
        <v>0</v>
      </c>
      <c r="N22" s="45">
        <f t="shared" si="8"/>
        <v>0</v>
      </c>
      <c r="O22" s="45">
        <f t="shared" si="9"/>
        <v>0</v>
      </c>
      <c r="P22" s="44">
        <v>0</v>
      </c>
      <c r="Q22" s="44">
        <v>0</v>
      </c>
      <c r="R22" s="44">
        <v>0</v>
      </c>
      <c r="S22" s="45">
        <f t="shared" si="10"/>
        <v>0</v>
      </c>
      <c r="T22" s="45">
        <f t="shared" si="11"/>
        <v>0</v>
      </c>
      <c r="U22" s="44">
        <v>0</v>
      </c>
      <c r="V22" s="44">
        <v>0</v>
      </c>
      <c r="W22" s="44">
        <v>0</v>
      </c>
      <c r="X22" s="45">
        <f t="shared" si="12"/>
        <v>0</v>
      </c>
    </row>
    <row r="23" spans="1:24" ht="19.5" thickBot="1" x14ac:dyDescent="0.3">
      <c r="B23" s="12" t="s">
        <v>30</v>
      </c>
      <c r="C23" s="60">
        <v>154.4</v>
      </c>
      <c r="D23" s="60">
        <f>E23-C23</f>
        <v>85.6</v>
      </c>
      <c r="E23" s="60">
        <v>240</v>
      </c>
      <c r="F23" s="45">
        <f>J23+N23+S23+X23</f>
        <v>205.79999999999998</v>
      </c>
      <c r="G23" s="44">
        <v>17.149999999999999</v>
      </c>
      <c r="H23" s="44">
        <v>17.149999999999999</v>
      </c>
      <c r="I23" s="44">
        <v>17.149999999999999</v>
      </c>
      <c r="J23" s="45">
        <f t="shared" si="7"/>
        <v>51.449999999999996</v>
      </c>
      <c r="K23" s="44">
        <v>17.149999999999999</v>
      </c>
      <c r="L23" s="44">
        <v>17.149999999999999</v>
      </c>
      <c r="M23" s="44">
        <v>17.149999999999999</v>
      </c>
      <c r="N23" s="45">
        <f t="shared" si="8"/>
        <v>51.449999999999996</v>
      </c>
      <c r="O23" s="45">
        <f t="shared" si="9"/>
        <v>102.89999999999999</v>
      </c>
      <c r="P23" s="44">
        <v>17.149999999999999</v>
      </c>
      <c r="Q23" s="44">
        <v>17.149999999999999</v>
      </c>
      <c r="R23" s="44">
        <v>17.149999999999999</v>
      </c>
      <c r="S23" s="45">
        <f t="shared" si="10"/>
        <v>51.449999999999996</v>
      </c>
      <c r="T23" s="45">
        <f t="shared" si="11"/>
        <v>154.35</v>
      </c>
      <c r="U23" s="44">
        <v>17.149999999999999</v>
      </c>
      <c r="V23" s="44">
        <v>17.149999999999999</v>
      </c>
      <c r="W23" s="44">
        <v>17.149999999999999</v>
      </c>
      <c r="X23" s="45">
        <f t="shared" si="12"/>
        <v>51.449999999999996</v>
      </c>
    </row>
    <row r="24" spans="1:24" ht="56.25" x14ac:dyDescent="0.25">
      <c r="B24" s="13" t="s">
        <v>95</v>
      </c>
      <c r="C24" s="60">
        <f>375.311+10.291</f>
        <v>385.60199999999998</v>
      </c>
      <c r="D24" s="60">
        <f>E24-C24</f>
        <v>114.39800000000002</v>
      </c>
      <c r="E24" s="60">
        <v>500</v>
      </c>
      <c r="F24" s="45">
        <f t="shared" si="6"/>
        <v>0</v>
      </c>
      <c r="G24" s="44">
        <v>0</v>
      </c>
      <c r="H24" s="44">
        <v>0</v>
      </c>
      <c r="I24" s="44">
        <v>0</v>
      </c>
      <c r="J24" s="45">
        <f t="shared" si="7"/>
        <v>0</v>
      </c>
      <c r="K24" s="44">
        <v>0</v>
      </c>
      <c r="L24" s="44">
        <v>0</v>
      </c>
      <c r="M24" s="44">
        <v>0</v>
      </c>
      <c r="N24" s="45">
        <f t="shared" si="8"/>
        <v>0</v>
      </c>
      <c r="O24" s="45">
        <f t="shared" si="9"/>
        <v>0</v>
      </c>
      <c r="P24" s="44">
        <v>0</v>
      </c>
      <c r="Q24" s="44">
        <v>0</v>
      </c>
      <c r="R24" s="44">
        <v>0</v>
      </c>
      <c r="S24" s="45">
        <f t="shared" si="10"/>
        <v>0</v>
      </c>
      <c r="T24" s="45">
        <f t="shared" si="11"/>
        <v>0</v>
      </c>
      <c r="U24" s="44">
        <v>0</v>
      </c>
      <c r="V24" s="44">
        <v>0</v>
      </c>
      <c r="W24" s="44">
        <v>0</v>
      </c>
      <c r="X24" s="45">
        <f t="shared" si="12"/>
        <v>0</v>
      </c>
    </row>
    <row r="25" spans="1:24" ht="37.5" x14ac:dyDescent="0.25">
      <c r="B25" s="13" t="s">
        <v>112</v>
      </c>
      <c r="C25" s="60">
        <v>4200</v>
      </c>
      <c r="D25" s="60">
        <f>E25-C25</f>
        <v>0</v>
      </c>
      <c r="E25" s="60">
        <v>4200</v>
      </c>
      <c r="F25" s="45">
        <f>J25+N25+S25+X25</f>
        <v>4200</v>
      </c>
      <c r="G25" s="44">
        <v>350</v>
      </c>
      <c r="H25" s="44">
        <v>350</v>
      </c>
      <c r="I25" s="44">
        <v>350</v>
      </c>
      <c r="J25" s="45">
        <f>G25+H25+I25</f>
        <v>1050</v>
      </c>
      <c r="K25" s="44">
        <v>350</v>
      </c>
      <c r="L25" s="44">
        <v>350</v>
      </c>
      <c r="M25" s="44">
        <v>350</v>
      </c>
      <c r="N25" s="45">
        <f t="shared" ref="N25" si="14">K25+L25+M25</f>
        <v>1050</v>
      </c>
      <c r="O25" s="45">
        <f>J25+N25</f>
        <v>2100</v>
      </c>
      <c r="P25" s="44">
        <v>350</v>
      </c>
      <c r="Q25" s="44">
        <v>350</v>
      </c>
      <c r="R25" s="44">
        <v>350</v>
      </c>
      <c r="S25" s="45">
        <f t="shared" ref="S25" si="15">P25+Q25+R25</f>
        <v>1050</v>
      </c>
      <c r="T25" s="45">
        <f t="shared" ref="T25" si="16">O25+S25</f>
        <v>3150</v>
      </c>
      <c r="U25" s="44">
        <v>350</v>
      </c>
      <c r="V25" s="44">
        <v>350</v>
      </c>
      <c r="W25" s="44">
        <v>350</v>
      </c>
      <c r="X25" s="45">
        <f t="shared" si="12"/>
        <v>1050</v>
      </c>
    </row>
    <row r="26" spans="1:24" ht="18.75" x14ac:dyDescent="0.25">
      <c r="B26" s="13" t="s">
        <v>113</v>
      </c>
      <c r="C26" s="60">
        <v>1501.59</v>
      </c>
      <c r="D26" s="60">
        <f t="shared" ref="D26:D32" si="17">E26-C26</f>
        <v>1918.41</v>
      </c>
      <c r="E26" s="60">
        <v>3420</v>
      </c>
      <c r="F26" s="45">
        <f>T26+X26</f>
        <v>3800.77997</v>
      </c>
      <c r="G26" s="44">
        <v>0</v>
      </c>
      <c r="H26" s="44">
        <v>0</v>
      </c>
      <c r="I26" s="44">
        <v>0</v>
      </c>
      <c r="J26" s="45">
        <f>G26+H26+I26</f>
        <v>0</v>
      </c>
      <c r="K26" s="44">
        <f>423.30833-8.995</f>
        <v>414.31333000000001</v>
      </c>
      <c r="L26" s="44">
        <v>423.30833000000001</v>
      </c>
      <c r="M26" s="44">
        <v>423.30833000000001</v>
      </c>
      <c r="N26" s="45">
        <f>K26+L26+M26</f>
        <v>1260.9299900000001</v>
      </c>
      <c r="O26" s="45">
        <f t="shared" ref="O26" si="18">J26+N26</f>
        <v>1260.9299900000001</v>
      </c>
      <c r="P26" s="44">
        <v>423.30833000000001</v>
      </c>
      <c r="Q26" s="44">
        <v>423.30833000000001</v>
      </c>
      <c r="R26" s="44">
        <v>423.30833000000001</v>
      </c>
      <c r="S26" s="45">
        <f t="shared" ref="S26" si="19">P26+Q26+R26</f>
        <v>1269.92499</v>
      </c>
      <c r="T26" s="45">
        <f t="shared" ref="T26" si="20">O26+S26</f>
        <v>2530.8549800000001</v>
      </c>
      <c r="U26" s="44">
        <v>423.30833000000001</v>
      </c>
      <c r="V26" s="44">
        <v>423.30833000000001</v>
      </c>
      <c r="W26" s="44">
        <v>423.30833000000001</v>
      </c>
      <c r="X26" s="45">
        <f t="shared" si="12"/>
        <v>1269.92499</v>
      </c>
    </row>
    <row r="27" spans="1:24" ht="39.75" customHeight="1" thickBot="1" x14ac:dyDescent="0.3">
      <c r="B27" s="13" t="s">
        <v>32</v>
      </c>
      <c r="C27" s="60">
        <f t="shared" ref="C27:X27" si="21">C28+C96+C103</f>
        <v>31771.529999999992</v>
      </c>
      <c r="D27" s="60">
        <f t="shared" si="17"/>
        <v>10794.721000000005</v>
      </c>
      <c r="E27" s="60">
        <f t="shared" si="21"/>
        <v>42566.250999999997</v>
      </c>
      <c r="F27" s="45">
        <f t="shared" si="21"/>
        <v>45926.642632179995</v>
      </c>
      <c r="G27" s="45">
        <f t="shared" si="21"/>
        <v>4259.8518619999995</v>
      </c>
      <c r="H27" s="45">
        <f t="shared" si="21"/>
        <v>3867.4598620000002</v>
      </c>
      <c r="I27" s="45">
        <f t="shared" si="21"/>
        <v>3879.2548620000002</v>
      </c>
      <c r="J27" s="45">
        <f t="shared" si="21"/>
        <v>12006.566585999999</v>
      </c>
      <c r="K27" s="45">
        <f t="shared" si="21"/>
        <v>4096.8345480200005</v>
      </c>
      <c r="L27" s="45">
        <f t="shared" si="21"/>
        <v>3711.6662960200001</v>
      </c>
      <c r="M27" s="45">
        <f t="shared" si="21"/>
        <v>3699.6422960199998</v>
      </c>
      <c r="N27" s="45">
        <f t="shared" si="21"/>
        <v>11508.143140059999</v>
      </c>
      <c r="O27" s="45">
        <f t="shared" si="21"/>
        <v>23514.709726059999</v>
      </c>
      <c r="P27" s="45">
        <f t="shared" si="21"/>
        <v>3685.5552960200002</v>
      </c>
      <c r="Q27" s="45">
        <f t="shared" si="21"/>
        <v>3638.0742960200005</v>
      </c>
      <c r="R27" s="45">
        <f t="shared" si="21"/>
        <v>3670.5112960200004</v>
      </c>
      <c r="S27" s="45">
        <f t="shared" si="21"/>
        <v>10994.140888059999</v>
      </c>
      <c r="T27" s="45">
        <f t="shared" si="21"/>
        <v>34508.85061411999</v>
      </c>
      <c r="U27" s="45">
        <f t="shared" si="21"/>
        <v>4126.389922020001</v>
      </c>
      <c r="V27" s="45">
        <f t="shared" si="21"/>
        <v>3618.6285480200004</v>
      </c>
      <c r="W27" s="45">
        <f t="shared" si="21"/>
        <v>3672.7735480200004</v>
      </c>
      <c r="X27" s="45">
        <f t="shared" si="21"/>
        <v>11417.792018059999</v>
      </c>
    </row>
    <row r="28" spans="1:24" ht="56.25" customHeight="1" x14ac:dyDescent="0.25">
      <c r="A28" s="76"/>
      <c r="B28" s="14" t="s">
        <v>33</v>
      </c>
      <c r="C28" s="60">
        <f>C30+C31+C32+C35+C40+C62+C86</f>
        <v>30719.509999999995</v>
      </c>
      <c r="D28" s="60">
        <f t="shared" si="17"/>
        <v>11128.710000000006</v>
      </c>
      <c r="E28" s="60">
        <f>E30+E31+E32+E35+E40+E62+E86</f>
        <v>41848.22</v>
      </c>
      <c r="F28" s="45">
        <f>X28+T28</f>
        <v>44730.096681999996</v>
      </c>
      <c r="G28" s="45">
        <f>G29+G30+G31+G32+G33+G34+G35+G40+G62+G86</f>
        <v>4233.7302139999993</v>
      </c>
      <c r="H28" s="45">
        <f>H29+H30+H31+H32+H33+H34+H35+H40+H62+H86</f>
        <v>3841.3382139999999</v>
      </c>
      <c r="I28" s="45">
        <f t="shared" ref="I28:W28" si="22">I29+I30+I31+I32+I33+I34+I35+I40+I62+I86</f>
        <v>3853.133214</v>
      </c>
      <c r="J28" s="45">
        <f t="shared" si="22"/>
        <v>11928.201642</v>
      </c>
      <c r="K28" s="45">
        <f>K29+K30+K31+K32+K33+K34+K35+K40+K62+K86</f>
        <v>3972.5922140000002</v>
      </c>
      <c r="L28" s="45">
        <f t="shared" si="22"/>
        <v>3587.4239619999998</v>
      </c>
      <c r="M28" s="45">
        <f t="shared" si="22"/>
        <v>3575.3999619999995</v>
      </c>
      <c r="N28" s="45">
        <f t="shared" si="22"/>
        <v>11135.416138000001</v>
      </c>
      <c r="O28" s="45">
        <f t="shared" si="22"/>
        <v>23063.61778</v>
      </c>
      <c r="P28" s="45">
        <f t="shared" si="22"/>
        <v>3561.312962</v>
      </c>
      <c r="Q28" s="45">
        <f t="shared" si="22"/>
        <v>3513.8319620000002</v>
      </c>
      <c r="R28" s="45">
        <f t="shared" si="22"/>
        <v>3546.2689620000001</v>
      </c>
      <c r="S28" s="45">
        <f t="shared" si="22"/>
        <v>10621.413886</v>
      </c>
      <c r="T28" s="45">
        <f t="shared" si="22"/>
        <v>33685.031665999995</v>
      </c>
      <c r="U28" s="45">
        <f t="shared" si="22"/>
        <v>4002.1475880000007</v>
      </c>
      <c r="V28" s="45">
        <f>V29+V30+V31+V32+V33+V34+V35+V40+V62+V86</f>
        <v>3494.3862140000001</v>
      </c>
      <c r="W28" s="45">
        <f t="shared" si="22"/>
        <v>3548.5312140000001</v>
      </c>
      <c r="X28" s="45">
        <f>U28+V28+W28</f>
        <v>11045.065016</v>
      </c>
    </row>
    <row r="29" spans="1:24" ht="15" customHeight="1" x14ac:dyDescent="0.25">
      <c r="B29" s="4" t="s">
        <v>101</v>
      </c>
      <c r="C29" s="60">
        <v>0</v>
      </c>
      <c r="D29" s="60">
        <f t="shared" si="17"/>
        <v>0</v>
      </c>
      <c r="E29" s="60">
        <v>0</v>
      </c>
      <c r="F29" s="45">
        <v>0</v>
      </c>
      <c r="G29" s="45">
        <v>0</v>
      </c>
      <c r="H29" s="45">
        <v>0</v>
      </c>
      <c r="I29" s="45">
        <v>0</v>
      </c>
      <c r="J29" s="45">
        <f>G29+H29+I29</f>
        <v>0</v>
      </c>
      <c r="K29" s="45">
        <v>0</v>
      </c>
      <c r="L29" s="45">
        <v>0</v>
      </c>
      <c r="M29" s="45">
        <v>0</v>
      </c>
      <c r="N29" s="45">
        <f>K29+L29+M29</f>
        <v>0</v>
      </c>
      <c r="O29" s="45">
        <f>J29+N29</f>
        <v>0</v>
      </c>
      <c r="P29" s="45">
        <v>0</v>
      </c>
      <c r="Q29" s="45">
        <v>0</v>
      </c>
      <c r="R29" s="45">
        <v>0</v>
      </c>
      <c r="S29" s="45">
        <f>P29+Q29+R29</f>
        <v>0</v>
      </c>
      <c r="T29" s="45">
        <f>O29+S29</f>
        <v>0</v>
      </c>
      <c r="U29" s="45">
        <v>0</v>
      </c>
      <c r="V29" s="45">
        <v>0</v>
      </c>
      <c r="W29" s="45">
        <v>0</v>
      </c>
      <c r="X29" s="45">
        <f>U29+V29+W29</f>
        <v>0</v>
      </c>
    </row>
    <row r="30" spans="1:24" ht="15.75" x14ac:dyDescent="0.25">
      <c r="B30" s="4" t="s">
        <v>34</v>
      </c>
      <c r="C30" s="62">
        <v>5389.73</v>
      </c>
      <c r="D30" s="62">
        <f t="shared" si="17"/>
        <v>2392.0730000000003</v>
      </c>
      <c r="E30" s="60">
        <v>7781.8029999999999</v>
      </c>
      <c r="F30" s="45">
        <f t="shared" ref="F30:F32" si="23">J30+N30+S30+X30</f>
        <v>7527.3809999999994</v>
      </c>
      <c r="G30" s="44">
        <v>977.75099999999998</v>
      </c>
      <c r="H30" s="44">
        <v>740.93499999999995</v>
      </c>
      <c r="I30" s="44">
        <v>723.43899999999996</v>
      </c>
      <c r="J30" s="45">
        <f t="shared" ref="J30:J93" si="24">G30+H30+I30</f>
        <v>2442.125</v>
      </c>
      <c r="K30" s="44">
        <v>579.702</v>
      </c>
      <c r="L30" s="44">
        <v>621.64599999999996</v>
      </c>
      <c r="M30" s="44">
        <v>533.42999999999995</v>
      </c>
      <c r="N30" s="45">
        <f t="shared" ref="N30:N93" si="25">K30+L30+M30</f>
        <v>1734.7779999999998</v>
      </c>
      <c r="O30" s="45">
        <f t="shared" ref="O30:O93" si="26">J30+N30</f>
        <v>4176.9030000000002</v>
      </c>
      <c r="P30" s="44">
        <v>537.59299999999996</v>
      </c>
      <c r="Q30" s="44">
        <v>532.46400000000006</v>
      </c>
      <c r="R30" s="44">
        <v>576.86</v>
      </c>
      <c r="S30" s="45">
        <f t="shared" ref="S30:S93" si="27">P30+Q30+R30</f>
        <v>1646.9169999999999</v>
      </c>
      <c r="T30" s="45">
        <f t="shared" ref="T30:T93" si="28">O30+S30</f>
        <v>5823.82</v>
      </c>
      <c r="U30" s="44">
        <v>830.91600000000005</v>
      </c>
      <c r="V30" s="44">
        <v>411.1</v>
      </c>
      <c r="W30" s="44">
        <v>461.54500000000002</v>
      </c>
      <c r="X30" s="45">
        <f t="shared" ref="X30:X93" si="29">U30+V30+W30</f>
        <v>1703.5610000000001</v>
      </c>
    </row>
    <row r="31" spans="1:24" ht="15.75" x14ac:dyDescent="0.25">
      <c r="B31" s="4" t="s">
        <v>35</v>
      </c>
      <c r="C31" s="62">
        <v>340.01</v>
      </c>
      <c r="D31" s="62">
        <f t="shared" si="17"/>
        <v>431.99</v>
      </c>
      <c r="E31" s="60">
        <v>772</v>
      </c>
      <c r="F31" s="45">
        <f t="shared" si="23"/>
        <v>771.96</v>
      </c>
      <c r="G31" s="44">
        <v>64.33</v>
      </c>
      <c r="H31" s="44">
        <v>64.33</v>
      </c>
      <c r="I31" s="44">
        <v>64.33</v>
      </c>
      <c r="J31" s="45">
        <f t="shared" si="24"/>
        <v>192.99</v>
      </c>
      <c r="K31" s="44">
        <v>64.33</v>
      </c>
      <c r="L31" s="44">
        <v>64.33</v>
      </c>
      <c r="M31" s="44">
        <v>64.33</v>
      </c>
      <c r="N31" s="45">
        <f t="shared" si="25"/>
        <v>192.99</v>
      </c>
      <c r="O31" s="45">
        <f t="shared" si="26"/>
        <v>385.98</v>
      </c>
      <c r="P31" s="44">
        <v>64.33</v>
      </c>
      <c r="Q31" s="44">
        <v>64.33</v>
      </c>
      <c r="R31" s="44">
        <v>64.33</v>
      </c>
      <c r="S31" s="45">
        <f t="shared" si="27"/>
        <v>192.99</v>
      </c>
      <c r="T31" s="45">
        <f t="shared" si="28"/>
        <v>578.97</v>
      </c>
      <c r="U31" s="44">
        <v>64.33</v>
      </c>
      <c r="V31" s="44">
        <v>64.33</v>
      </c>
      <c r="W31" s="44">
        <v>64.33</v>
      </c>
      <c r="X31" s="45">
        <f t="shared" si="29"/>
        <v>192.99</v>
      </c>
    </row>
    <row r="32" spans="1:24" ht="15.75" x14ac:dyDescent="0.25">
      <c r="B32" s="16" t="s">
        <v>85</v>
      </c>
      <c r="C32" s="62">
        <v>5540.95</v>
      </c>
      <c r="D32" s="62">
        <f t="shared" si="17"/>
        <v>1806.5420000000004</v>
      </c>
      <c r="E32" s="60">
        <v>7347.4920000000002</v>
      </c>
      <c r="F32" s="45">
        <f t="shared" si="23"/>
        <v>7347.4920000000002</v>
      </c>
      <c r="G32" s="44">
        <v>612.29100000000005</v>
      </c>
      <c r="H32" s="44">
        <v>612.29100000000005</v>
      </c>
      <c r="I32" s="44">
        <v>612.29100000000005</v>
      </c>
      <c r="J32" s="45">
        <f t="shared" si="24"/>
        <v>1836.873</v>
      </c>
      <c r="K32" s="44">
        <v>612.29100000000005</v>
      </c>
      <c r="L32" s="44">
        <v>612.29100000000005</v>
      </c>
      <c r="M32" s="44">
        <v>612.29100000000005</v>
      </c>
      <c r="N32" s="45">
        <f t="shared" si="25"/>
        <v>1836.873</v>
      </c>
      <c r="O32" s="45">
        <f t="shared" si="26"/>
        <v>3673.7460000000001</v>
      </c>
      <c r="P32" s="44">
        <v>612.29100000000005</v>
      </c>
      <c r="Q32" s="44">
        <v>612.29100000000005</v>
      </c>
      <c r="R32" s="44">
        <v>612.29100000000005</v>
      </c>
      <c r="S32" s="45">
        <f t="shared" si="27"/>
        <v>1836.873</v>
      </c>
      <c r="T32" s="45">
        <f t="shared" si="28"/>
        <v>5510.6190000000006</v>
      </c>
      <c r="U32" s="44">
        <v>612.29100000000005</v>
      </c>
      <c r="V32" s="44">
        <v>612.29100000000005</v>
      </c>
      <c r="W32" s="44">
        <v>612.29100000000005</v>
      </c>
      <c r="X32" s="45">
        <f t="shared" si="29"/>
        <v>1836.873</v>
      </c>
    </row>
    <row r="33" spans="2:24" ht="15.75" x14ac:dyDescent="0.25">
      <c r="B33" s="4" t="s">
        <v>102</v>
      </c>
      <c r="C33" s="62">
        <v>0</v>
      </c>
      <c r="D33" s="62">
        <f>E33-C33</f>
        <v>0</v>
      </c>
      <c r="E33" s="60">
        <v>0</v>
      </c>
      <c r="F33" s="45">
        <f t="shared" ref="F33:F34" si="30">D33+E33</f>
        <v>0</v>
      </c>
      <c r="G33" s="44">
        <f t="shared" ref="G33:G34" si="31">E33+F33</f>
        <v>0</v>
      </c>
      <c r="H33" s="44">
        <f t="shared" ref="H33:I34" si="32">F33+G33</f>
        <v>0</v>
      </c>
      <c r="I33" s="44">
        <f t="shared" si="32"/>
        <v>0</v>
      </c>
      <c r="J33" s="45">
        <f t="shared" si="24"/>
        <v>0</v>
      </c>
      <c r="K33" s="44">
        <f t="shared" ref="K33:K34" si="33">I33+J33</f>
        <v>0</v>
      </c>
      <c r="L33" s="44">
        <f t="shared" ref="L33:L34" si="34">J33+K33</f>
        <v>0</v>
      </c>
      <c r="M33" s="44">
        <f t="shared" ref="M33:M34" si="35">K33+L33</f>
        <v>0</v>
      </c>
      <c r="N33" s="45">
        <f t="shared" si="25"/>
        <v>0</v>
      </c>
      <c r="O33" s="45">
        <f t="shared" si="26"/>
        <v>0</v>
      </c>
      <c r="P33" s="44">
        <f t="shared" ref="P33:P34" si="36">N33+O33</f>
        <v>0</v>
      </c>
      <c r="Q33" s="44">
        <f t="shared" ref="Q33:Q34" si="37">O33+P33</f>
        <v>0</v>
      </c>
      <c r="R33" s="44">
        <f t="shared" ref="R33:R34" si="38">P33+Q33</f>
        <v>0</v>
      </c>
      <c r="S33" s="45">
        <f t="shared" si="27"/>
        <v>0</v>
      </c>
      <c r="T33" s="45">
        <f t="shared" si="28"/>
        <v>0</v>
      </c>
      <c r="U33" s="44">
        <f t="shared" ref="U33:U34" si="39">S33+T33</f>
        <v>0</v>
      </c>
      <c r="V33" s="44">
        <f t="shared" ref="V33:V34" si="40">T33+U33</f>
        <v>0</v>
      </c>
      <c r="W33" s="44">
        <f t="shared" ref="W33:W34" si="41">U33+V33</f>
        <v>0</v>
      </c>
      <c r="X33" s="45">
        <f t="shared" si="29"/>
        <v>0</v>
      </c>
    </row>
    <row r="34" spans="2:24" ht="15.75" x14ac:dyDescent="0.25">
      <c r="B34" s="4" t="s">
        <v>103</v>
      </c>
      <c r="C34" s="62">
        <v>0</v>
      </c>
      <c r="D34" s="62">
        <f>E34-C34</f>
        <v>0</v>
      </c>
      <c r="E34" s="60">
        <v>0</v>
      </c>
      <c r="F34" s="45">
        <f t="shared" si="30"/>
        <v>0</v>
      </c>
      <c r="G34" s="44">
        <f t="shared" si="31"/>
        <v>0</v>
      </c>
      <c r="H34" s="44">
        <f t="shared" si="32"/>
        <v>0</v>
      </c>
      <c r="I34" s="44">
        <f t="shared" si="32"/>
        <v>0</v>
      </c>
      <c r="J34" s="45">
        <f t="shared" si="24"/>
        <v>0</v>
      </c>
      <c r="K34" s="44">
        <f t="shared" si="33"/>
        <v>0</v>
      </c>
      <c r="L34" s="44">
        <f t="shared" si="34"/>
        <v>0</v>
      </c>
      <c r="M34" s="44">
        <f t="shared" si="35"/>
        <v>0</v>
      </c>
      <c r="N34" s="45">
        <f t="shared" si="25"/>
        <v>0</v>
      </c>
      <c r="O34" s="45">
        <f t="shared" si="26"/>
        <v>0</v>
      </c>
      <c r="P34" s="44">
        <f t="shared" si="36"/>
        <v>0</v>
      </c>
      <c r="Q34" s="44">
        <f t="shared" si="37"/>
        <v>0</v>
      </c>
      <c r="R34" s="44">
        <f t="shared" si="38"/>
        <v>0</v>
      </c>
      <c r="S34" s="45">
        <f t="shared" si="27"/>
        <v>0</v>
      </c>
      <c r="T34" s="45">
        <f t="shared" si="28"/>
        <v>0</v>
      </c>
      <c r="U34" s="44">
        <f t="shared" si="39"/>
        <v>0</v>
      </c>
      <c r="V34" s="44">
        <f t="shared" si="40"/>
        <v>0</v>
      </c>
      <c r="W34" s="44">
        <f t="shared" si="41"/>
        <v>0</v>
      </c>
      <c r="X34" s="45">
        <f t="shared" si="29"/>
        <v>0</v>
      </c>
    </row>
    <row r="35" spans="2:24" ht="16.5" thickBot="1" x14ac:dyDescent="0.3">
      <c r="B35" s="15" t="s">
        <v>36</v>
      </c>
      <c r="C35" s="62">
        <f>C36+C37+C38+C39</f>
        <v>326.92</v>
      </c>
      <c r="D35" s="62">
        <f t="shared" ref="D35:W35" si="42">D36+D37+D38+D39</f>
        <v>351.38</v>
      </c>
      <c r="E35" s="60">
        <f>E36+E37+E38+E39</f>
        <v>678.3</v>
      </c>
      <c r="F35" s="54">
        <f>F36+F37+F38+F39</f>
        <v>678.3</v>
      </c>
      <c r="G35" s="54">
        <v>52</v>
      </c>
      <c r="H35" s="54">
        <v>52</v>
      </c>
      <c r="I35" s="54">
        <f>I36+I37+I38+I39</f>
        <v>52</v>
      </c>
      <c r="J35" s="45">
        <f t="shared" si="24"/>
        <v>156</v>
      </c>
      <c r="K35" s="54">
        <f t="shared" si="42"/>
        <v>52</v>
      </c>
      <c r="L35" s="54">
        <f t="shared" si="42"/>
        <v>52</v>
      </c>
      <c r="M35" s="54">
        <f t="shared" si="42"/>
        <v>97.629000000000005</v>
      </c>
      <c r="N35" s="45">
        <f t="shared" si="25"/>
        <v>201.62900000000002</v>
      </c>
      <c r="O35" s="45">
        <f t="shared" si="26"/>
        <v>357.62900000000002</v>
      </c>
      <c r="P35" s="54">
        <f t="shared" si="42"/>
        <v>52</v>
      </c>
      <c r="Q35" s="54">
        <f t="shared" si="42"/>
        <v>60.670999999999999</v>
      </c>
      <c r="R35" s="54">
        <f t="shared" si="42"/>
        <v>52</v>
      </c>
      <c r="S35" s="45">
        <f t="shared" si="27"/>
        <v>164.67099999999999</v>
      </c>
      <c r="T35" s="45">
        <f t="shared" si="28"/>
        <v>522.29999999999995</v>
      </c>
      <c r="U35" s="54">
        <f t="shared" si="42"/>
        <v>52</v>
      </c>
      <c r="V35" s="54">
        <f t="shared" si="42"/>
        <v>52</v>
      </c>
      <c r="W35" s="54">
        <f t="shared" si="42"/>
        <v>52</v>
      </c>
      <c r="X35" s="45">
        <f t="shared" si="29"/>
        <v>156</v>
      </c>
    </row>
    <row r="36" spans="2:24" ht="15.75" thickBot="1" x14ac:dyDescent="0.3">
      <c r="B36" s="17" t="s">
        <v>37</v>
      </c>
      <c r="C36" s="61">
        <v>23.05</v>
      </c>
      <c r="D36" s="61">
        <f>E36-C36</f>
        <v>8.4499999999999993</v>
      </c>
      <c r="E36" s="60">
        <v>31.5</v>
      </c>
      <c r="F36" s="45">
        <f t="shared" ref="F36:F39" si="43">J36+N36+S36+X36</f>
        <v>31.5</v>
      </c>
      <c r="G36" s="44">
        <v>0</v>
      </c>
      <c r="H36" s="44">
        <v>0</v>
      </c>
      <c r="I36" s="44">
        <v>0</v>
      </c>
      <c r="J36" s="45">
        <f t="shared" si="24"/>
        <v>0</v>
      </c>
      <c r="K36" s="44">
        <v>0</v>
      </c>
      <c r="L36" s="44">
        <v>0</v>
      </c>
      <c r="M36" s="44">
        <v>22.829000000000001</v>
      </c>
      <c r="N36" s="45">
        <f t="shared" si="25"/>
        <v>22.829000000000001</v>
      </c>
      <c r="O36" s="45">
        <f t="shared" si="26"/>
        <v>22.829000000000001</v>
      </c>
      <c r="P36" s="44">
        <v>0</v>
      </c>
      <c r="Q36" s="44">
        <v>8.6709999999999994</v>
      </c>
      <c r="R36" s="44">
        <v>0</v>
      </c>
      <c r="S36" s="45">
        <f t="shared" si="27"/>
        <v>8.6709999999999994</v>
      </c>
      <c r="T36" s="45">
        <f t="shared" si="28"/>
        <v>31.5</v>
      </c>
      <c r="U36" s="44">
        <v>0</v>
      </c>
      <c r="V36" s="44">
        <v>0</v>
      </c>
      <c r="W36" s="44">
        <v>0</v>
      </c>
      <c r="X36" s="45">
        <f t="shared" si="29"/>
        <v>0</v>
      </c>
    </row>
    <row r="37" spans="2:24" ht="15.75" thickBot="1" x14ac:dyDescent="0.3">
      <c r="B37" s="18" t="s">
        <v>38</v>
      </c>
      <c r="C37" s="61">
        <v>266.94</v>
      </c>
      <c r="D37" s="61">
        <f>E37-C37</f>
        <v>357.06</v>
      </c>
      <c r="E37" s="60">
        <v>624</v>
      </c>
      <c r="F37" s="45">
        <f t="shared" si="43"/>
        <v>624</v>
      </c>
      <c r="G37" s="44">
        <v>52</v>
      </c>
      <c r="H37" s="44">
        <v>52</v>
      </c>
      <c r="I37" s="44">
        <v>52</v>
      </c>
      <c r="J37" s="45">
        <f t="shared" si="24"/>
        <v>156</v>
      </c>
      <c r="K37" s="44">
        <v>52</v>
      </c>
      <c r="L37" s="44">
        <v>52</v>
      </c>
      <c r="M37" s="44">
        <v>52</v>
      </c>
      <c r="N37" s="45">
        <f t="shared" si="25"/>
        <v>156</v>
      </c>
      <c r="O37" s="45">
        <f t="shared" si="26"/>
        <v>312</v>
      </c>
      <c r="P37" s="44">
        <v>52</v>
      </c>
      <c r="Q37" s="44">
        <v>52</v>
      </c>
      <c r="R37" s="44">
        <v>52</v>
      </c>
      <c r="S37" s="45">
        <f t="shared" si="27"/>
        <v>156</v>
      </c>
      <c r="T37" s="45">
        <f t="shared" si="28"/>
        <v>468</v>
      </c>
      <c r="U37" s="44">
        <v>52</v>
      </c>
      <c r="V37" s="44">
        <v>52</v>
      </c>
      <c r="W37" s="44">
        <v>52</v>
      </c>
      <c r="X37" s="45">
        <f t="shared" si="29"/>
        <v>156</v>
      </c>
    </row>
    <row r="38" spans="2:24" ht="15.75" thickBot="1" x14ac:dyDescent="0.3">
      <c r="B38" s="19" t="s">
        <v>39</v>
      </c>
      <c r="C38" s="61">
        <v>24</v>
      </c>
      <c r="D38" s="61">
        <f>E38-C38</f>
        <v>-1.1999999999999993</v>
      </c>
      <c r="E38" s="60">
        <v>22.8</v>
      </c>
      <c r="F38" s="45">
        <f t="shared" si="43"/>
        <v>22.8</v>
      </c>
      <c r="G38" s="44">
        <v>0</v>
      </c>
      <c r="H38" s="44">
        <v>0</v>
      </c>
      <c r="I38" s="44">
        <v>0</v>
      </c>
      <c r="J38" s="45">
        <f t="shared" si="24"/>
        <v>0</v>
      </c>
      <c r="K38" s="44">
        <v>0</v>
      </c>
      <c r="L38" s="44">
        <v>0</v>
      </c>
      <c r="M38" s="44">
        <v>22.8</v>
      </c>
      <c r="N38" s="45">
        <f t="shared" si="25"/>
        <v>22.8</v>
      </c>
      <c r="O38" s="45">
        <f t="shared" si="26"/>
        <v>22.8</v>
      </c>
      <c r="P38" s="44"/>
      <c r="Q38" s="44"/>
      <c r="R38" s="44"/>
      <c r="S38" s="45">
        <f t="shared" si="27"/>
        <v>0</v>
      </c>
      <c r="T38" s="45">
        <f t="shared" si="28"/>
        <v>22.8</v>
      </c>
      <c r="U38" s="44"/>
      <c r="V38" s="44"/>
      <c r="W38" s="44"/>
      <c r="X38" s="45">
        <f t="shared" si="29"/>
        <v>0</v>
      </c>
    </row>
    <row r="39" spans="2:24" ht="30.75" thickBot="1" x14ac:dyDescent="0.3">
      <c r="B39" s="17" t="s">
        <v>40</v>
      </c>
      <c r="C39" s="61">
        <v>12.93</v>
      </c>
      <c r="D39" s="61">
        <f>E39-C39</f>
        <v>-12.93</v>
      </c>
      <c r="E39" s="60">
        <v>0</v>
      </c>
      <c r="F39" s="45">
        <f t="shared" si="43"/>
        <v>0</v>
      </c>
      <c r="G39" s="44">
        <v>0</v>
      </c>
      <c r="H39" s="44">
        <v>0</v>
      </c>
      <c r="I39" s="44">
        <v>0</v>
      </c>
      <c r="J39" s="45">
        <f t="shared" si="24"/>
        <v>0</v>
      </c>
      <c r="K39" s="44">
        <v>0</v>
      </c>
      <c r="L39" s="44">
        <v>0</v>
      </c>
      <c r="M39" s="44">
        <v>0</v>
      </c>
      <c r="N39" s="45">
        <f t="shared" si="25"/>
        <v>0</v>
      </c>
      <c r="O39" s="45">
        <f t="shared" si="26"/>
        <v>0</v>
      </c>
      <c r="P39" s="44"/>
      <c r="Q39" s="44"/>
      <c r="R39" s="44"/>
      <c r="S39" s="45">
        <f t="shared" si="27"/>
        <v>0</v>
      </c>
      <c r="T39" s="45">
        <f t="shared" si="28"/>
        <v>0</v>
      </c>
      <c r="U39" s="44"/>
      <c r="V39" s="44"/>
      <c r="W39" s="44"/>
      <c r="X39" s="45">
        <f t="shared" si="29"/>
        <v>0</v>
      </c>
    </row>
    <row r="40" spans="2:24" ht="16.5" thickBot="1" x14ac:dyDescent="0.3">
      <c r="B40" s="21" t="s">
        <v>41</v>
      </c>
      <c r="C40" s="62">
        <f>C41+C42+C45+C51+C52+C53</f>
        <v>3056.32</v>
      </c>
      <c r="D40" s="62">
        <f>D41+D42+D45+D50+D51+D52+D53+D57</f>
        <v>1367.6059999999995</v>
      </c>
      <c r="E40" s="60">
        <f>E41+E42+E45+E51+E52+E53+E50+E57</f>
        <v>4621.5599999999995</v>
      </c>
      <c r="F40" s="45">
        <f>F41+F42+F45+F50+F51+F52+F53+F57</f>
        <v>4239.5990000000002</v>
      </c>
      <c r="G40" s="45">
        <f t="shared" ref="G40:X40" si="44">G41+G42+G45+G50+G51+G52+G53+G57</f>
        <v>458.6</v>
      </c>
      <c r="H40" s="45">
        <f t="shared" si="44"/>
        <v>364.04899999999998</v>
      </c>
      <c r="I40" s="45">
        <f t="shared" si="44"/>
        <v>385.54</v>
      </c>
      <c r="J40" s="45">
        <f t="shared" si="44"/>
        <v>1208.1889999999999</v>
      </c>
      <c r="K40" s="45">
        <f t="shared" si="44"/>
        <v>321.63599999999997</v>
      </c>
      <c r="L40" s="45">
        <f t="shared" si="44"/>
        <v>310.28899999999999</v>
      </c>
      <c r="M40" s="45">
        <f t="shared" si="44"/>
        <v>333.35199999999998</v>
      </c>
      <c r="N40" s="45">
        <f t="shared" si="44"/>
        <v>965.27700000000004</v>
      </c>
      <c r="O40" s="45">
        <f t="shared" si="44"/>
        <v>2173.4660000000003</v>
      </c>
      <c r="P40" s="45">
        <f t="shared" si="44"/>
        <v>316.73099999999999</v>
      </c>
      <c r="Q40" s="45">
        <f t="shared" si="44"/>
        <v>317.70799999999997</v>
      </c>
      <c r="R40" s="45">
        <f t="shared" si="44"/>
        <v>313.41999999999996</v>
      </c>
      <c r="S40" s="45">
        <f t="shared" si="44"/>
        <v>947.85899999999992</v>
      </c>
      <c r="T40" s="45">
        <f t="shared" si="44"/>
        <v>3121.3250000000003</v>
      </c>
      <c r="U40" s="45">
        <f t="shared" si="44"/>
        <v>424.91</v>
      </c>
      <c r="V40" s="45">
        <f t="shared" si="44"/>
        <v>345.43200000000002</v>
      </c>
      <c r="W40" s="45">
        <f t="shared" si="44"/>
        <v>347.93200000000002</v>
      </c>
      <c r="X40" s="45">
        <f t="shared" si="44"/>
        <v>1118.2740000000001</v>
      </c>
    </row>
    <row r="41" spans="2:24" ht="16.5" thickBot="1" x14ac:dyDescent="0.3">
      <c r="B41" s="22" t="s">
        <v>42</v>
      </c>
      <c r="C41" s="63">
        <v>11.63</v>
      </c>
      <c r="D41" s="63">
        <f t="shared" ref="D41:D58" si="45">E41-C41</f>
        <v>9.8699999999999992</v>
      </c>
      <c r="E41" s="60">
        <v>21.5</v>
      </c>
      <c r="F41" s="45">
        <f t="shared" ref="F41" si="46">J41+N41+S41+X41</f>
        <v>21.5</v>
      </c>
      <c r="G41" s="44">
        <v>2.5</v>
      </c>
      <c r="H41" s="44">
        <v>2.5</v>
      </c>
      <c r="I41" s="44">
        <v>0</v>
      </c>
      <c r="J41" s="45">
        <f t="shared" si="24"/>
        <v>5</v>
      </c>
      <c r="K41" s="44">
        <v>2.5</v>
      </c>
      <c r="L41" s="44">
        <v>0</v>
      </c>
      <c r="M41" s="44">
        <v>0</v>
      </c>
      <c r="N41" s="45">
        <f t="shared" si="25"/>
        <v>2.5</v>
      </c>
      <c r="O41" s="45">
        <f t="shared" si="26"/>
        <v>7.5</v>
      </c>
      <c r="P41" s="44">
        <v>9</v>
      </c>
      <c r="Q41" s="44"/>
      <c r="R41" s="44"/>
      <c r="S41" s="45">
        <f t="shared" si="27"/>
        <v>9</v>
      </c>
      <c r="T41" s="45">
        <f t="shared" si="28"/>
        <v>16.5</v>
      </c>
      <c r="U41" s="44">
        <v>2.5</v>
      </c>
      <c r="V41" s="44">
        <v>2.5</v>
      </c>
      <c r="W41" s="44"/>
      <c r="X41" s="45">
        <f t="shared" si="29"/>
        <v>5</v>
      </c>
    </row>
    <row r="42" spans="2:24" ht="16.5" thickBot="1" x14ac:dyDescent="0.3">
      <c r="B42" s="22" t="s">
        <v>43</v>
      </c>
      <c r="C42" s="63">
        <f>C43+C44</f>
        <v>1931.9</v>
      </c>
      <c r="D42" s="63">
        <f t="shared" si="45"/>
        <v>883.09999999999991</v>
      </c>
      <c r="E42" s="60">
        <v>2815</v>
      </c>
      <c r="F42" s="45">
        <f t="shared" ref="F42:W42" si="47">F43+F44</f>
        <v>2758.0389999999998</v>
      </c>
      <c r="G42" s="44">
        <f t="shared" si="47"/>
        <v>323.47000000000003</v>
      </c>
      <c r="H42" s="44">
        <f t="shared" si="47"/>
        <v>228.41900000000001</v>
      </c>
      <c r="I42" s="44">
        <f t="shared" si="47"/>
        <v>262.91000000000003</v>
      </c>
      <c r="J42" s="45">
        <f t="shared" si="24"/>
        <v>814.79899999999998</v>
      </c>
      <c r="K42" s="44">
        <f t="shared" si="47"/>
        <v>209.506</v>
      </c>
      <c r="L42" s="44">
        <f t="shared" si="47"/>
        <v>197.65900000000002</v>
      </c>
      <c r="M42" s="44">
        <f t="shared" si="47"/>
        <v>215.72200000000001</v>
      </c>
      <c r="N42" s="45">
        <f t="shared" si="25"/>
        <v>622.88700000000006</v>
      </c>
      <c r="O42" s="45">
        <f t="shared" si="26"/>
        <v>1437.6860000000001</v>
      </c>
      <c r="P42" s="44">
        <f t="shared" si="47"/>
        <v>197.101</v>
      </c>
      <c r="Q42" s="44">
        <f t="shared" si="47"/>
        <v>198.078</v>
      </c>
      <c r="R42" s="44">
        <f t="shared" si="47"/>
        <v>188.79</v>
      </c>
      <c r="S42" s="45">
        <f t="shared" si="27"/>
        <v>583.96899999999994</v>
      </c>
      <c r="T42" s="45">
        <f t="shared" si="28"/>
        <v>2021.6550000000002</v>
      </c>
      <c r="U42" s="44">
        <f t="shared" si="47"/>
        <v>303.78000000000003</v>
      </c>
      <c r="V42" s="44">
        <f t="shared" si="47"/>
        <v>216.30200000000002</v>
      </c>
      <c r="W42" s="44">
        <f t="shared" si="47"/>
        <v>216.30200000000002</v>
      </c>
      <c r="X42" s="45">
        <f t="shared" si="29"/>
        <v>736.38400000000013</v>
      </c>
    </row>
    <row r="43" spans="2:24" ht="15.75" thickBot="1" x14ac:dyDescent="0.3">
      <c r="B43" s="23" t="s">
        <v>44</v>
      </c>
      <c r="C43" s="60">
        <v>1600.52</v>
      </c>
      <c r="D43" s="60">
        <f t="shared" si="45"/>
        <v>789.48</v>
      </c>
      <c r="E43" s="60">
        <v>2390</v>
      </c>
      <c r="F43" s="45">
        <f t="shared" ref="F43:F44" si="48">J43+N43+S43+X43</f>
        <v>2389.9539999999997</v>
      </c>
      <c r="G43" s="44">
        <v>197.691</v>
      </c>
      <c r="H43" s="44">
        <v>179.376</v>
      </c>
      <c r="I43" s="44">
        <v>210.88200000000001</v>
      </c>
      <c r="J43" s="45">
        <f t="shared" si="24"/>
        <v>587.94900000000007</v>
      </c>
      <c r="K43" s="44">
        <v>192.18700000000001</v>
      </c>
      <c r="L43" s="44">
        <v>169.81200000000001</v>
      </c>
      <c r="M43" s="44">
        <v>192.31</v>
      </c>
      <c r="N43" s="45">
        <f t="shared" si="25"/>
        <v>554.30899999999997</v>
      </c>
      <c r="O43" s="45">
        <f t="shared" si="26"/>
        <v>1142.258</v>
      </c>
      <c r="P43" s="44">
        <v>185.511</v>
      </c>
      <c r="Q43" s="44">
        <v>185.76400000000001</v>
      </c>
      <c r="R43" s="44">
        <v>186.54</v>
      </c>
      <c r="S43" s="45">
        <f t="shared" si="27"/>
        <v>557.81499999999994</v>
      </c>
      <c r="T43" s="45">
        <f t="shared" si="28"/>
        <v>1700.0729999999999</v>
      </c>
      <c r="U43" s="44">
        <v>291.55500000000001</v>
      </c>
      <c r="V43" s="57">
        <v>199.16300000000001</v>
      </c>
      <c r="W43" s="44">
        <v>199.16300000000001</v>
      </c>
      <c r="X43" s="45">
        <f t="shared" si="29"/>
        <v>689.88100000000009</v>
      </c>
    </row>
    <row r="44" spans="2:24" ht="15.75" thickBot="1" x14ac:dyDescent="0.3">
      <c r="B44" s="23" t="s">
        <v>45</v>
      </c>
      <c r="C44" s="60">
        <v>331.38</v>
      </c>
      <c r="D44" s="60">
        <f t="shared" si="45"/>
        <v>93.62</v>
      </c>
      <c r="E44" s="60">
        <v>425</v>
      </c>
      <c r="F44" s="45">
        <f t="shared" si="48"/>
        <v>368.08499999999998</v>
      </c>
      <c r="G44" s="44">
        <v>125.779</v>
      </c>
      <c r="H44" s="44">
        <v>49.042999999999999</v>
      </c>
      <c r="I44" s="44">
        <v>52.027999999999999</v>
      </c>
      <c r="J44" s="45">
        <f t="shared" si="24"/>
        <v>226.85</v>
      </c>
      <c r="K44" s="44">
        <v>17.318999999999999</v>
      </c>
      <c r="L44" s="44">
        <v>27.847000000000001</v>
      </c>
      <c r="M44" s="44">
        <v>23.411999999999999</v>
      </c>
      <c r="N44" s="45">
        <f t="shared" si="25"/>
        <v>68.578000000000003</v>
      </c>
      <c r="O44" s="45">
        <f t="shared" si="26"/>
        <v>295.428</v>
      </c>
      <c r="P44" s="44">
        <v>11.59</v>
      </c>
      <c r="Q44" s="44">
        <v>12.314</v>
      </c>
      <c r="R44" s="44">
        <v>2.25</v>
      </c>
      <c r="S44" s="45">
        <f t="shared" si="27"/>
        <v>26.154</v>
      </c>
      <c r="T44" s="45">
        <f t="shared" si="28"/>
        <v>321.58199999999999</v>
      </c>
      <c r="U44" s="44">
        <v>12.225</v>
      </c>
      <c r="V44" s="44">
        <v>17.138999999999999</v>
      </c>
      <c r="W44" s="44">
        <v>17.138999999999999</v>
      </c>
      <c r="X44" s="45">
        <f t="shared" si="29"/>
        <v>46.503</v>
      </c>
    </row>
    <row r="45" spans="2:24" ht="16.5" thickBot="1" x14ac:dyDescent="0.3">
      <c r="B45" s="22" t="s">
        <v>46</v>
      </c>
      <c r="C45" s="60">
        <f>C46+C47+C48+C49</f>
        <v>4.78</v>
      </c>
      <c r="D45" s="60">
        <f t="shared" si="45"/>
        <v>9.7199999999999989</v>
      </c>
      <c r="E45" s="60">
        <f>E46+E47+E48+E49</f>
        <v>14.5</v>
      </c>
      <c r="F45" s="45">
        <f t="shared" ref="F45:W45" si="49">F46+F47+F48+F49</f>
        <v>14.5</v>
      </c>
      <c r="G45" s="44">
        <f>G46+G47+G48+G49</f>
        <v>0</v>
      </c>
      <c r="H45" s="44">
        <f t="shared" si="49"/>
        <v>2.5</v>
      </c>
      <c r="I45" s="44">
        <f t="shared" si="49"/>
        <v>4</v>
      </c>
      <c r="J45" s="45">
        <f t="shared" si="24"/>
        <v>6.5</v>
      </c>
      <c r="K45" s="44">
        <f t="shared" si="49"/>
        <v>0</v>
      </c>
      <c r="L45" s="44">
        <f t="shared" si="49"/>
        <v>3</v>
      </c>
      <c r="M45" s="44">
        <f t="shared" si="49"/>
        <v>3</v>
      </c>
      <c r="N45" s="45">
        <f t="shared" si="25"/>
        <v>6</v>
      </c>
      <c r="O45" s="45">
        <f t="shared" si="26"/>
        <v>12.5</v>
      </c>
      <c r="P45" s="44">
        <f t="shared" si="49"/>
        <v>1</v>
      </c>
      <c r="Q45" s="44">
        <f t="shared" si="49"/>
        <v>0</v>
      </c>
      <c r="R45" s="44">
        <f t="shared" si="49"/>
        <v>0</v>
      </c>
      <c r="S45" s="45">
        <f t="shared" si="27"/>
        <v>1</v>
      </c>
      <c r="T45" s="45">
        <f t="shared" si="28"/>
        <v>13.5</v>
      </c>
      <c r="U45" s="44">
        <f t="shared" si="49"/>
        <v>0</v>
      </c>
      <c r="V45" s="44">
        <f t="shared" si="49"/>
        <v>1</v>
      </c>
      <c r="W45" s="44">
        <f t="shared" si="49"/>
        <v>0</v>
      </c>
      <c r="X45" s="45">
        <f t="shared" si="29"/>
        <v>1</v>
      </c>
    </row>
    <row r="46" spans="2:24" ht="15.75" thickBot="1" x14ac:dyDescent="0.3">
      <c r="B46" s="23" t="s">
        <v>47</v>
      </c>
      <c r="C46" s="60">
        <v>0</v>
      </c>
      <c r="D46" s="60">
        <f t="shared" si="45"/>
        <v>0</v>
      </c>
      <c r="E46" s="60">
        <v>0</v>
      </c>
      <c r="F46" s="45">
        <f t="shared" ref="F46:F52" si="50">J46+N46+S46+X46</f>
        <v>0</v>
      </c>
      <c r="G46" s="44">
        <v>0</v>
      </c>
      <c r="H46" s="44">
        <v>0</v>
      </c>
      <c r="I46" s="44">
        <v>0</v>
      </c>
      <c r="J46" s="45">
        <f t="shared" si="24"/>
        <v>0</v>
      </c>
      <c r="K46" s="44">
        <v>0</v>
      </c>
      <c r="L46" s="44">
        <v>0</v>
      </c>
      <c r="M46" s="44">
        <v>0</v>
      </c>
      <c r="N46" s="45">
        <f t="shared" si="25"/>
        <v>0</v>
      </c>
      <c r="O46" s="45">
        <f t="shared" si="26"/>
        <v>0</v>
      </c>
      <c r="P46" s="44">
        <v>0</v>
      </c>
      <c r="Q46" s="44">
        <v>0</v>
      </c>
      <c r="R46" s="44">
        <v>0</v>
      </c>
      <c r="S46" s="45">
        <f t="shared" si="27"/>
        <v>0</v>
      </c>
      <c r="T46" s="45">
        <f t="shared" si="28"/>
        <v>0</v>
      </c>
      <c r="U46" s="44">
        <v>0</v>
      </c>
      <c r="V46" s="44">
        <v>0</v>
      </c>
      <c r="W46" s="44">
        <v>0</v>
      </c>
      <c r="X46" s="45">
        <f t="shared" si="29"/>
        <v>0</v>
      </c>
    </row>
    <row r="47" spans="2:24" ht="15.75" thickBot="1" x14ac:dyDescent="0.3">
      <c r="B47" s="23" t="s">
        <v>48</v>
      </c>
      <c r="C47" s="60">
        <v>3.43</v>
      </c>
      <c r="D47" s="60">
        <f t="shared" si="45"/>
        <v>5.57</v>
      </c>
      <c r="E47" s="60">
        <v>9</v>
      </c>
      <c r="F47" s="45">
        <f t="shared" si="50"/>
        <v>9</v>
      </c>
      <c r="G47" s="44">
        <v>0</v>
      </c>
      <c r="H47" s="44">
        <v>1</v>
      </c>
      <c r="I47" s="44">
        <v>0</v>
      </c>
      <c r="J47" s="45">
        <f t="shared" si="24"/>
        <v>1</v>
      </c>
      <c r="K47" s="44">
        <v>0</v>
      </c>
      <c r="L47" s="44">
        <v>3</v>
      </c>
      <c r="M47" s="44">
        <v>3</v>
      </c>
      <c r="N47" s="45">
        <f t="shared" si="25"/>
        <v>6</v>
      </c>
      <c r="O47" s="45">
        <f t="shared" si="26"/>
        <v>7</v>
      </c>
      <c r="P47" s="44">
        <v>1</v>
      </c>
      <c r="Q47" s="44">
        <v>0</v>
      </c>
      <c r="R47" s="44">
        <v>0</v>
      </c>
      <c r="S47" s="45">
        <f t="shared" si="27"/>
        <v>1</v>
      </c>
      <c r="T47" s="45">
        <f t="shared" si="28"/>
        <v>8</v>
      </c>
      <c r="U47" s="44">
        <v>0</v>
      </c>
      <c r="V47" s="44">
        <v>1</v>
      </c>
      <c r="W47" s="44">
        <v>0</v>
      </c>
      <c r="X47" s="45">
        <f t="shared" si="29"/>
        <v>1</v>
      </c>
    </row>
    <row r="48" spans="2:24" ht="15.75" thickBot="1" x14ac:dyDescent="0.3">
      <c r="B48" s="23" t="s">
        <v>49</v>
      </c>
      <c r="C48" s="60">
        <v>0</v>
      </c>
      <c r="D48" s="60">
        <f t="shared" si="45"/>
        <v>0</v>
      </c>
      <c r="E48" s="60">
        <v>0</v>
      </c>
      <c r="F48" s="45">
        <f t="shared" si="50"/>
        <v>0</v>
      </c>
      <c r="G48" s="44">
        <v>0</v>
      </c>
      <c r="H48" s="44">
        <v>0</v>
      </c>
      <c r="I48" s="44">
        <v>0</v>
      </c>
      <c r="J48" s="45">
        <f t="shared" si="24"/>
        <v>0</v>
      </c>
      <c r="K48" s="44">
        <v>0</v>
      </c>
      <c r="L48" s="44">
        <v>0</v>
      </c>
      <c r="M48" s="44">
        <v>0</v>
      </c>
      <c r="N48" s="45">
        <f t="shared" si="25"/>
        <v>0</v>
      </c>
      <c r="O48" s="45">
        <f t="shared" si="26"/>
        <v>0</v>
      </c>
      <c r="P48" s="44">
        <v>0</v>
      </c>
      <c r="Q48" s="44">
        <v>0</v>
      </c>
      <c r="R48" s="44">
        <v>0</v>
      </c>
      <c r="S48" s="45">
        <f t="shared" si="27"/>
        <v>0</v>
      </c>
      <c r="T48" s="45">
        <f t="shared" si="28"/>
        <v>0</v>
      </c>
      <c r="U48" s="44">
        <v>0</v>
      </c>
      <c r="V48" s="44">
        <v>0</v>
      </c>
      <c r="W48" s="44">
        <v>0</v>
      </c>
      <c r="X48" s="45">
        <f t="shared" si="29"/>
        <v>0</v>
      </c>
    </row>
    <row r="49" spans="1:24" ht="15.75" thickBot="1" x14ac:dyDescent="0.3">
      <c r="B49" s="23" t="s">
        <v>50</v>
      </c>
      <c r="C49" s="60">
        <v>1.35</v>
      </c>
      <c r="D49" s="60">
        <f t="shared" si="45"/>
        <v>4.1500000000000004</v>
      </c>
      <c r="E49" s="60">
        <v>5.5</v>
      </c>
      <c r="F49" s="45">
        <f t="shared" si="50"/>
        <v>5.5</v>
      </c>
      <c r="G49" s="44">
        <v>0</v>
      </c>
      <c r="H49" s="44">
        <v>1.5</v>
      </c>
      <c r="I49" s="44">
        <v>4</v>
      </c>
      <c r="J49" s="45">
        <f t="shared" si="24"/>
        <v>5.5</v>
      </c>
      <c r="K49" s="44">
        <v>0</v>
      </c>
      <c r="L49" s="44">
        <v>0</v>
      </c>
      <c r="M49" s="44">
        <v>0</v>
      </c>
      <c r="N49" s="45">
        <f t="shared" si="25"/>
        <v>0</v>
      </c>
      <c r="O49" s="45">
        <f t="shared" si="26"/>
        <v>5.5</v>
      </c>
      <c r="P49" s="44">
        <v>0</v>
      </c>
      <c r="Q49" s="44">
        <v>0</v>
      </c>
      <c r="R49" s="44">
        <v>0</v>
      </c>
      <c r="S49" s="45">
        <f t="shared" si="27"/>
        <v>0</v>
      </c>
      <c r="T49" s="45">
        <f t="shared" si="28"/>
        <v>5.5</v>
      </c>
      <c r="U49" s="44">
        <v>0</v>
      </c>
      <c r="V49" s="44">
        <v>0</v>
      </c>
      <c r="W49" s="44">
        <v>0</v>
      </c>
      <c r="X49" s="45">
        <f t="shared" si="29"/>
        <v>0</v>
      </c>
    </row>
    <row r="50" spans="1:24" ht="16.5" thickBot="1" x14ac:dyDescent="0.3">
      <c r="B50" s="22" t="s">
        <v>51</v>
      </c>
      <c r="C50" s="63">
        <v>187.994</v>
      </c>
      <c r="D50" s="63">
        <f t="shared" si="45"/>
        <v>91.006</v>
      </c>
      <c r="E50" s="60">
        <v>279</v>
      </c>
      <c r="F50" s="45">
        <f t="shared" si="50"/>
        <v>0</v>
      </c>
      <c r="G50" s="44"/>
      <c r="H50" s="44"/>
      <c r="I50" s="44"/>
      <c r="J50" s="45">
        <f t="shared" si="24"/>
        <v>0</v>
      </c>
      <c r="K50" s="44"/>
      <c r="L50" s="44"/>
      <c r="M50" s="44"/>
      <c r="N50" s="45">
        <f t="shared" si="25"/>
        <v>0</v>
      </c>
      <c r="O50" s="45">
        <f t="shared" si="26"/>
        <v>0</v>
      </c>
      <c r="P50" s="44"/>
      <c r="Q50" s="44"/>
      <c r="R50" s="44"/>
      <c r="S50" s="45">
        <f t="shared" si="27"/>
        <v>0</v>
      </c>
      <c r="T50" s="45">
        <f t="shared" si="28"/>
        <v>0</v>
      </c>
      <c r="U50" s="44"/>
      <c r="V50" s="44"/>
      <c r="W50" s="44"/>
      <c r="X50" s="45">
        <f t="shared" si="29"/>
        <v>0</v>
      </c>
    </row>
    <row r="51" spans="1:24" ht="32.25" thickBot="1" x14ac:dyDescent="0.3">
      <c r="B51" s="22" t="s">
        <v>88</v>
      </c>
      <c r="C51" s="63">
        <v>214.76</v>
      </c>
      <c r="D51" s="63">
        <f t="shared" si="45"/>
        <v>-179.76</v>
      </c>
      <c r="E51" s="60">
        <v>35</v>
      </c>
      <c r="F51" s="45">
        <f>J51+N51+S51+X51</f>
        <v>35</v>
      </c>
      <c r="G51" s="44">
        <v>0</v>
      </c>
      <c r="H51" s="44">
        <v>5</v>
      </c>
      <c r="I51" s="44">
        <v>0</v>
      </c>
      <c r="J51" s="45">
        <f t="shared" si="24"/>
        <v>5</v>
      </c>
      <c r="K51" s="44">
        <v>0</v>
      </c>
      <c r="L51" s="44">
        <v>0</v>
      </c>
      <c r="M51" s="44">
        <v>5</v>
      </c>
      <c r="N51" s="45">
        <f t="shared" si="25"/>
        <v>5</v>
      </c>
      <c r="O51" s="45">
        <f t="shared" si="26"/>
        <v>10</v>
      </c>
      <c r="P51" s="44">
        <v>0</v>
      </c>
      <c r="Q51" s="44">
        <v>10</v>
      </c>
      <c r="R51" s="44">
        <v>15</v>
      </c>
      <c r="S51" s="45">
        <f t="shared" si="27"/>
        <v>25</v>
      </c>
      <c r="T51" s="45">
        <f t="shared" si="28"/>
        <v>35</v>
      </c>
      <c r="U51" s="44">
        <v>0</v>
      </c>
      <c r="V51" s="44">
        <v>0</v>
      </c>
      <c r="W51" s="44">
        <v>0</v>
      </c>
      <c r="X51" s="45">
        <f t="shared" si="29"/>
        <v>0</v>
      </c>
    </row>
    <row r="52" spans="1:24" ht="16.5" thickBot="1" x14ac:dyDescent="0.3">
      <c r="B52" s="22" t="s">
        <v>81</v>
      </c>
      <c r="C52" s="63">
        <v>844.87</v>
      </c>
      <c r="D52" s="63">
        <f t="shared" si="45"/>
        <v>458.68999999999994</v>
      </c>
      <c r="E52" s="60">
        <v>1303.56</v>
      </c>
      <c r="F52" s="45">
        <f t="shared" si="50"/>
        <v>1303.56</v>
      </c>
      <c r="G52" s="44">
        <v>108.63</v>
      </c>
      <c r="H52" s="44">
        <v>108.63</v>
      </c>
      <c r="I52" s="44">
        <v>108.63</v>
      </c>
      <c r="J52" s="45">
        <f>G52+H52+I52</f>
        <v>325.89</v>
      </c>
      <c r="K52" s="44">
        <v>108.63</v>
      </c>
      <c r="L52" s="44">
        <v>108.63</v>
      </c>
      <c r="M52" s="44">
        <v>108.63</v>
      </c>
      <c r="N52" s="45">
        <f>K52+L52+M52</f>
        <v>325.89</v>
      </c>
      <c r="O52" s="45">
        <f t="shared" si="26"/>
        <v>651.78</v>
      </c>
      <c r="P52" s="44">
        <v>108.63</v>
      </c>
      <c r="Q52" s="44">
        <v>108.63</v>
      </c>
      <c r="R52" s="44">
        <v>108.63</v>
      </c>
      <c r="S52" s="45">
        <f t="shared" si="27"/>
        <v>325.89</v>
      </c>
      <c r="T52" s="45">
        <f t="shared" si="28"/>
        <v>977.67</v>
      </c>
      <c r="U52" s="44">
        <v>108.63</v>
      </c>
      <c r="V52" s="44">
        <v>108.63</v>
      </c>
      <c r="W52" s="44">
        <v>108.63</v>
      </c>
      <c r="X52" s="45">
        <f t="shared" si="29"/>
        <v>325.89</v>
      </c>
    </row>
    <row r="53" spans="1:24" ht="16.5" thickBot="1" x14ac:dyDescent="0.3">
      <c r="B53" s="22" t="s">
        <v>52</v>
      </c>
      <c r="C53" s="60">
        <f>C54+C55+C56+C57</f>
        <v>48.38</v>
      </c>
      <c r="D53" s="60">
        <f t="shared" si="45"/>
        <v>9.6199999999999974</v>
      </c>
      <c r="E53" s="60">
        <f>E54+E55+E56</f>
        <v>58</v>
      </c>
      <c r="F53" s="45">
        <f t="shared" ref="F53:W53" si="51">F54+F55+F56</f>
        <v>12</v>
      </c>
      <c r="G53" s="44">
        <f t="shared" si="51"/>
        <v>1</v>
      </c>
      <c r="H53" s="44">
        <f t="shared" si="51"/>
        <v>1</v>
      </c>
      <c r="I53" s="44">
        <f t="shared" si="51"/>
        <v>1</v>
      </c>
      <c r="J53" s="45">
        <f t="shared" si="24"/>
        <v>3</v>
      </c>
      <c r="K53" s="44">
        <f>K54+K55+K56</f>
        <v>1</v>
      </c>
      <c r="L53" s="44">
        <f>L54+L55+L56</f>
        <v>1</v>
      </c>
      <c r="M53" s="44">
        <f t="shared" si="51"/>
        <v>1</v>
      </c>
      <c r="N53" s="45">
        <f t="shared" si="25"/>
        <v>3</v>
      </c>
      <c r="O53" s="45">
        <f t="shared" si="26"/>
        <v>6</v>
      </c>
      <c r="P53" s="44">
        <f t="shared" si="51"/>
        <v>1</v>
      </c>
      <c r="Q53" s="44">
        <f t="shared" si="51"/>
        <v>1</v>
      </c>
      <c r="R53" s="44">
        <f t="shared" si="51"/>
        <v>1</v>
      </c>
      <c r="S53" s="45">
        <f t="shared" si="27"/>
        <v>3</v>
      </c>
      <c r="T53" s="45">
        <f t="shared" si="28"/>
        <v>9</v>
      </c>
      <c r="U53" s="44">
        <f t="shared" si="51"/>
        <v>1</v>
      </c>
      <c r="V53" s="44">
        <f t="shared" si="51"/>
        <v>1</v>
      </c>
      <c r="W53" s="44">
        <f t="shared" si="51"/>
        <v>1</v>
      </c>
      <c r="X53" s="45">
        <f t="shared" si="29"/>
        <v>3</v>
      </c>
    </row>
    <row r="54" spans="1:24" ht="15.75" thickBot="1" x14ac:dyDescent="0.3">
      <c r="B54" s="24" t="s">
        <v>53</v>
      </c>
      <c r="C54" s="60">
        <v>0</v>
      </c>
      <c r="D54" s="60">
        <f t="shared" si="45"/>
        <v>0</v>
      </c>
      <c r="E54" s="60">
        <v>0</v>
      </c>
      <c r="F54" s="45">
        <f t="shared" ref="F54:F56" si="52">J54+N54+S54+X54</f>
        <v>0</v>
      </c>
      <c r="G54" s="44">
        <v>0</v>
      </c>
      <c r="H54" s="44">
        <v>0</v>
      </c>
      <c r="I54" s="44">
        <v>0</v>
      </c>
      <c r="J54" s="45">
        <f t="shared" si="24"/>
        <v>0</v>
      </c>
      <c r="K54" s="44">
        <v>0</v>
      </c>
      <c r="L54" s="44">
        <v>0</v>
      </c>
      <c r="M54" s="44">
        <v>0</v>
      </c>
      <c r="N54" s="45">
        <f t="shared" si="25"/>
        <v>0</v>
      </c>
      <c r="O54" s="45">
        <f t="shared" si="26"/>
        <v>0</v>
      </c>
      <c r="P54" s="44">
        <v>0</v>
      </c>
      <c r="Q54" s="44">
        <v>0</v>
      </c>
      <c r="R54" s="44">
        <v>0</v>
      </c>
      <c r="S54" s="45">
        <f t="shared" si="27"/>
        <v>0</v>
      </c>
      <c r="T54" s="45">
        <f t="shared" si="28"/>
        <v>0</v>
      </c>
      <c r="U54" s="44">
        <v>0</v>
      </c>
      <c r="V54" s="44">
        <v>0</v>
      </c>
      <c r="W54" s="44">
        <v>0</v>
      </c>
      <c r="X54" s="45">
        <f t="shared" si="29"/>
        <v>0</v>
      </c>
    </row>
    <row r="55" spans="1:24" ht="15.75" thickBot="1" x14ac:dyDescent="0.3">
      <c r="B55" s="25" t="s">
        <v>86</v>
      </c>
      <c r="C55" s="60">
        <v>0</v>
      </c>
      <c r="D55" s="60">
        <f t="shared" si="45"/>
        <v>46</v>
      </c>
      <c r="E55" s="60">
        <v>46</v>
      </c>
      <c r="F55" s="45">
        <f t="shared" si="52"/>
        <v>0</v>
      </c>
      <c r="G55" s="44">
        <v>0</v>
      </c>
      <c r="H55" s="44">
        <v>0</v>
      </c>
      <c r="I55" s="44">
        <v>0</v>
      </c>
      <c r="J55" s="45">
        <f t="shared" si="24"/>
        <v>0</v>
      </c>
      <c r="K55" s="44">
        <v>0</v>
      </c>
      <c r="L55" s="44">
        <v>0</v>
      </c>
      <c r="M55" s="44">
        <v>0</v>
      </c>
      <c r="N55" s="45">
        <f t="shared" si="25"/>
        <v>0</v>
      </c>
      <c r="O55" s="45">
        <f t="shared" si="26"/>
        <v>0</v>
      </c>
      <c r="P55" s="44">
        <v>0</v>
      </c>
      <c r="Q55" s="44">
        <v>0</v>
      </c>
      <c r="R55" s="44">
        <v>0</v>
      </c>
      <c r="S55" s="45">
        <f t="shared" si="27"/>
        <v>0</v>
      </c>
      <c r="T55" s="45">
        <f t="shared" si="28"/>
        <v>0</v>
      </c>
      <c r="U55" s="44">
        <v>0</v>
      </c>
      <c r="V55" s="44">
        <v>0</v>
      </c>
      <c r="W55" s="44">
        <v>0</v>
      </c>
      <c r="X55" s="45">
        <f t="shared" si="29"/>
        <v>0</v>
      </c>
    </row>
    <row r="56" spans="1:24" ht="15.75" thickBot="1" x14ac:dyDescent="0.3">
      <c r="B56" s="26" t="s">
        <v>89</v>
      </c>
      <c r="C56" s="60">
        <v>38.74</v>
      </c>
      <c r="D56" s="60">
        <f t="shared" si="45"/>
        <v>-26.740000000000002</v>
      </c>
      <c r="E56" s="60">
        <v>12</v>
      </c>
      <c r="F56" s="45">
        <f t="shared" si="52"/>
        <v>12</v>
      </c>
      <c r="G56" s="44">
        <v>1</v>
      </c>
      <c r="H56" s="44">
        <v>1</v>
      </c>
      <c r="I56" s="44">
        <v>1</v>
      </c>
      <c r="J56" s="45">
        <f t="shared" si="24"/>
        <v>3</v>
      </c>
      <c r="K56" s="44">
        <v>1</v>
      </c>
      <c r="L56" s="44">
        <v>1</v>
      </c>
      <c r="M56" s="44">
        <v>1</v>
      </c>
      <c r="N56" s="45">
        <f t="shared" si="25"/>
        <v>3</v>
      </c>
      <c r="O56" s="45">
        <f t="shared" si="26"/>
        <v>6</v>
      </c>
      <c r="P56" s="44">
        <v>1</v>
      </c>
      <c r="Q56" s="44">
        <v>1</v>
      </c>
      <c r="R56" s="44">
        <v>1</v>
      </c>
      <c r="S56" s="45">
        <f t="shared" si="27"/>
        <v>3</v>
      </c>
      <c r="T56" s="45">
        <f t="shared" si="28"/>
        <v>9</v>
      </c>
      <c r="U56" s="44">
        <v>1</v>
      </c>
      <c r="V56" s="44">
        <v>1</v>
      </c>
      <c r="W56" s="44">
        <v>1</v>
      </c>
      <c r="X56" s="45">
        <f t="shared" si="29"/>
        <v>3</v>
      </c>
    </row>
    <row r="57" spans="1:24" x14ac:dyDescent="0.25">
      <c r="B57" s="17" t="s">
        <v>87</v>
      </c>
      <c r="C57" s="61">
        <v>9.64</v>
      </c>
      <c r="D57" s="61">
        <f t="shared" si="45"/>
        <v>85.36</v>
      </c>
      <c r="E57" s="60">
        <v>95</v>
      </c>
      <c r="F57" s="45">
        <f t="shared" ref="F57:F69" si="53">J57+N57+S57+X57</f>
        <v>95</v>
      </c>
      <c r="G57" s="56">
        <v>23</v>
      </c>
      <c r="H57" s="56">
        <v>16</v>
      </c>
      <c r="I57" s="56">
        <v>9</v>
      </c>
      <c r="J57" s="45">
        <f t="shared" si="24"/>
        <v>48</v>
      </c>
      <c r="K57" s="56">
        <v>0</v>
      </c>
      <c r="L57" s="56">
        <v>0</v>
      </c>
      <c r="M57" s="56">
        <v>0</v>
      </c>
      <c r="N57" s="45">
        <f t="shared" si="25"/>
        <v>0</v>
      </c>
      <c r="O57" s="45">
        <f t="shared" si="26"/>
        <v>48</v>
      </c>
      <c r="P57" s="56">
        <v>0</v>
      </c>
      <c r="Q57" s="56">
        <v>0</v>
      </c>
      <c r="R57" s="56">
        <v>0</v>
      </c>
      <c r="S57" s="45">
        <f t="shared" si="27"/>
        <v>0</v>
      </c>
      <c r="T57" s="45">
        <f t="shared" si="28"/>
        <v>48</v>
      </c>
      <c r="U57" s="56">
        <v>9</v>
      </c>
      <c r="V57" s="56">
        <v>16</v>
      </c>
      <c r="W57" s="56">
        <v>22</v>
      </c>
      <c r="X57" s="45">
        <f t="shared" si="29"/>
        <v>47</v>
      </c>
    </row>
    <row r="58" spans="1:24" x14ac:dyDescent="0.25">
      <c r="B58" s="38" t="s">
        <v>104</v>
      </c>
      <c r="C58" s="61">
        <v>0</v>
      </c>
      <c r="D58" s="61">
        <f t="shared" si="45"/>
        <v>0</v>
      </c>
      <c r="E58" s="60">
        <v>0</v>
      </c>
      <c r="F58" s="45">
        <f>J58+N58+S58+X58</f>
        <v>0</v>
      </c>
      <c r="G58" s="56">
        <v>0</v>
      </c>
      <c r="H58" s="56">
        <v>0</v>
      </c>
      <c r="I58" s="56">
        <v>0</v>
      </c>
      <c r="J58" s="45">
        <f t="shared" si="24"/>
        <v>0</v>
      </c>
      <c r="K58" s="56">
        <v>0</v>
      </c>
      <c r="L58" s="56">
        <v>0</v>
      </c>
      <c r="M58" s="56">
        <v>0</v>
      </c>
      <c r="N58" s="45">
        <f t="shared" si="25"/>
        <v>0</v>
      </c>
      <c r="O58" s="45">
        <f t="shared" si="26"/>
        <v>0</v>
      </c>
      <c r="P58" s="56">
        <v>0</v>
      </c>
      <c r="Q58" s="56">
        <v>0</v>
      </c>
      <c r="R58" s="56">
        <v>0</v>
      </c>
      <c r="S58" s="45">
        <f t="shared" si="27"/>
        <v>0</v>
      </c>
      <c r="T58" s="45">
        <f t="shared" si="28"/>
        <v>0</v>
      </c>
      <c r="U58" s="56">
        <v>0</v>
      </c>
      <c r="V58" s="56">
        <v>0</v>
      </c>
      <c r="W58" s="56">
        <v>0</v>
      </c>
      <c r="X58" s="45">
        <f t="shared" si="29"/>
        <v>0</v>
      </c>
    </row>
    <row r="59" spans="1:24" x14ac:dyDescent="0.25">
      <c r="B59" s="38" t="s">
        <v>105</v>
      </c>
      <c r="C59" s="61">
        <v>0</v>
      </c>
      <c r="D59" s="61">
        <f t="shared" ref="D59:D61" si="54">E59-C59</f>
        <v>0</v>
      </c>
      <c r="E59" s="60">
        <v>0</v>
      </c>
      <c r="F59" s="45">
        <f t="shared" si="53"/>
        <v>0</v>
      </c>
      <c r="G59" s="56">
        <v>0</v>
      </c>
      <c r="H59" s="56">
        <v>0</v>
      </c>
      <c r="I59" s="56">
        <v>0</v>
      </c>
      <c r="J59" s="45">
        <f t="shared" si="24"/>
        <v>0</v>
      </c>
      <c r="K59" s="56">
        <v>0</v>
      </c>
      <c r="L59" s="56">
        <v>0</v>
      </c>
      <c r="M59" s="56">
        <v>0</v>
      </c>
      <c r="N59" s="45">
        <f t="shared" si="25"/>
        <v>0</v>
      </c>
      <c r="O59" s="45">
        <f t="shared" si="26"/>
        <v>0</v>
      </c>
      <c r="P59" s="56">
        <v>0</v>
      </c>
      <c r="Q59" s="56">
        <v>0</v>
      </c>
      <c r="R59" s="56">
        <v>0</v>
      </c>
      <c r="S59" s="45">
        <f t="shared" si="27"/>
        <v>0</v>
      </c>
      <c r="T59" s="45">
        <f t="shared" si="28"/>
        <v>0</v>
      </c>
      <c r="U59" s="56">
        <v>0</v>
      </c>
      <c r="V59" s="56">
        <v>0</v>
      </c>
      <c r="W59" s="56">
        <v>0</v>
      </c>
      <c r="X59" s="45">
        <f t="shared" si="29"/>
        <v>0</v>
      </c>
    </row>
    <row r="60" spans="1:24" x14ac:dyDescent="0.25">
      <c r="B60" s="5"/>
      <c r="C60" s="61">
        <v>0</v>
      </c>
      <c r="D60" s="61">
        <f t="shared" si="54"/>
        <v>0</v>
      </c>
      <c r="E60" s="60">
        <v>0</v>
      </c>
      <c r="F60" s="45">
        <f t="shared" si="53"/>
        <v>0</v>
      </c>
      <c r="G60" s="56">
        <v>0</v>
      </c>
      <c r="H60" s="56">
        <v>0</v>
      </c>
      <c r="I60" s="56">
        <v>0</v>
      </c>
      <c r="J60" s="45">
        <f t="shared" si="24"/>
        <v>0</v>
      </c>
      <c r="K60" s="56">
        <v>0</v>
      </c>
      <c r="L60" s="56">
        <v>0</v>
      </c>
      <c r="M60" s="56">
        <v>0</v>
      </c>
      <c r="N60" s="45">
        <f t="shared" si="25"/>
        <v>0</v>
      </c>
      <c r="O60" s="45">
        <f t="shared" si="26"/>
        <v>0</v>
      </c>
      <c r="P60" s="56">
        <v>0</v>
      </c>
      <c r="Q60" s="56">
        <v>0</v>
      </c>
      <c r="R60" s="56">
        <v>0</v>
      </c>
      <c r="S60" s="45">
        <f t="shared" si="27"/>
        <v>0</v>
      </c>
      <c r="T60" s="45">
        <f t="shared" si="28"/>
        <v>0</v>
      </c>
      <c r="U60" s="56">
        <v>0</v>
      </c>
      <c r="V60" s="56">
        <v>0</v>
      </c>
      <c r="W60" s="56">
        <v>0</v>
      </c>
      <c r="X60" s="45">
        <f t="shared" si="29"/>
        <v>0</v>
      </c>
    </row>
    <row r="61" spans="1:24" x14ac:dyDescent="0.25">
      <c r="B61" s="5"/>
      <c r="C61" s="61">
        <v>0</v>
      </c>
      <c r="D61" s="61">
        <f t="shared" si="54"/>
        <v>0</v>
      </c>
      <c r="E61" s="60">
        <v>0</v>
      </c>
      <c r="F61" s="45">
        <f t="shared" si="53"/>
        <v>0</v>
      </c>
      <c r="G61" s="56">
        <v>0</v>
      </c>
      <c r="H61" s="56">
        <v>0</v>
      </c>
      <c r="I61" s="56">
        <v>0</v>
      </c>
      <c r="J61" s="45">
        <f t="shared" si="24"/>
        <v>0</v>
      </c>
      <c r="K61" s="56">
        <v>0</v>
      </c>
      <c r="L61" s="56">
        <v>0</v>
      </c>
      <c r="M61" s="56">
        <v>0</v>
      </c>
      <c r="N61" s="45">
        <f t="shared" si="25"/>
        <v>0</v>
      </c>
      <c r="O61" s="45">
        <f t="shared" si="26"/>
        <v>0</v>
      </c>
      <c r="P61" s="56">
        <v>0</v>
      </c>
      <c r="Q61" s="56">
        <v>0</v>
      </c>
      <c r="R61" s="56">
        <v>0</v>
      </c>
      <c r="S61" s="45">
        <f t="shared" si="27"/>
        <v>0</v>
      </c>
      <c r="T61" s="45">
        <f t="shared" si="28"/>
        <v>0</v>
      </c>
      <c r="U61" s="56">
        <v>0</v>
      </c>
      <c r="V61" s="56">
        <v>0</v>
      </c>
      <c r="W61" s="56">
        <v>0</v>
      </c>
      <c r="X61" s="45">
        <f t="shared" si="29"/>
        <v>0</v>
      </c>
    </row>
    <row r="62" spans="1:24" ht="31.5" x14ac:dyDescent="0.25">
      <c r="A62" s="76">
        <f>J62+N62+S62+X62</f>
        <v>1327.385</v>
      </c>
      <c r="B62" s="16" t="s">
        <v>54</v>
      </c>
      <c r="C62" s="60">
        <f>C63+C64+C65+C66+C67+C68+C69+C70+C75+C76+C77+C82</f>
        <v>2385.5600000000004</v>
      </c>
      <c r="D62" s="60">
        <f>D63+D64+D65+D66+D67+D68+D69+D70+D75+D76+D77+D82</f>
        <v>-984.17499999999995</v>
      </c>
      <c r="E62" s="60">
        <f t="shared" ref="E62" si="55">E63+E64+E65+E66+E67+E68+E69+E70+E75+E76+E77+E82</f>
        <v>1401.385</v>
      </c>
      <c r="F62" s="45">
        <f>F63+F64+F65+F66+F67+F68+F69+F75+F76+F77+F82+F70</f>
        <v>1327.385</v>
      </c>
      <c r="G62" s="45">
        <f>G63+G64+G65+G66+G67+G68+G69+G75+G76+G77+G82+G70</f>
        <v>129.35500000000002</v>
      </c>
      <c r="H62" s="45">
        <f t="shared" ref="H62:I62" si="56">H63+H64+H65+H66+H67+H68+H69+H75+H76+H77+H82+H70</f>
        <v>68.33</v>
      </c>
      <c r="I62" s="45">
        <f t="shared" si="56"/>
        <v>76.13</v>
      </c>
      <c r="J62" s="45">
        <f>G62+H62+I62</f>
        <v>273.815</v>
      </c>
      <c r="K62" s="45">
        <f>K63+K64+K65+K66+K67+K68+K69+K75+K76+K77+K82+K70</f>
        <v>403.23</v>
      </c>
      <c r="L62" s="45">
        <f t="shared" ref="L62:M62" si="57">L63+L64+L65+L66+L67+L68+L69+L75+L76+L77+L82+L70</f>
        <v>66.53</v>
      </c>
      <c r="M62" s="45">
        <f t="shared" si="57"/>
        <v>74.03</v>
      </c>
      <c r="N62" s="45">
        <f>K62+L62+M62</f>
        <v>543.79</v>
      </c>
      <c r="O62" s="45">
        <f>N62+J62</f>
        <v>817.60500000000002</v>
      </c>
      <c r="P62" s="45">
        <f t="shared" ref="P62:R62" si="58">P63+P64+P65+P66+P67+P68+P69+P75+P76+P77+P82+P70</f>
        <v>118.03</v>
      </c>
      <c r="Q62" s="45">
        <f t="shared" si="58"/>
        <v>66.03</v>
      </c>
      <c r="R62" s="45">
        <f t="shared" si="58"/>
        <v>67.03</v>
      </c>
      <c r="S62" s="45">
        <f>P62+Q62+R62</f>
        <v>251.09</v>
      </c>
      <c r="T62" s="45">
        <f>S62+O62</f>
        <v>1068.6949999999999</v>
      </c>
      <c r="U62" s="45">
        <f t="shared" ref="U62:W62" si="59">U63+U64+U65+U66+U67+U68+U69+U75+U76+U77+U82+U70</f>
        <v>117.83</v>
      </c>
      <c r="V62" s="45">
        <f t="shared" si="59"/>
        <v>69.83</v>
      </c>
      <c r="W62" s="45">
        <f t="shared" si="59"/>
        <v>71.03</v>
      </c>
      <c r="X62" s="45">
        <f>U62+V62+W62</f>
        <v>258.69</v>
      </c>
    </row>
    <row r="63" spans="1:24" x14ac:dyDescent="0.25">
      <c r="B63" s="27" t="s">
        <v>55</v>
      </c>
      <c r="C63" s="60">
        <v>51.8</v>
      </c>
      <c r="D63" s="60">
        <f t="shared" ref="D63:D69" si="60">E63-C63</f>
        <v>-29.4</v>
      </c>
      <c r="E63" s="60">
        <v>22.4</v>
      </c>
      <c r="F63" s="45">
        <f t="shared" si="53"/>
        <v>0</v>
      </c>
      <c r="G63" s="44"/>
      <c r="H63" s="44">
        <v>0</v>
      </c>
      <c r="I63" s="44"/>
      <c r="J63" s="45">
        <f t="shared" si="24"/>
        <v>0</v>
      </c>
      <c r="K63" s="44">
        <v>0</v>
      </c>
      <c r="L63" s="44">
        <v>0</v>
      </c>
      <c r="M63" s="44">
        <v>0</v>
      </c>
      <c r="N63" s="45">
        <f t="shared" si="25"/>
        <v>0</v>
      </c>
      <c r="O63" s="45">
        <f t="shared" si="26"/>
        <v>0</v>
      </c>
      <c r="P63" s="44">
        <v>0</v>
      </c>
      <c r="Q63" s="44">
        <v>0</v>
      </c>
      <c r="R63" s="44">
        <v>0</v>
      </c>
      <c r="S63" s="45">
        <f t="shared" si="27"/>
        <v>0</v>
      </c>
      <c r="T63" s="45">
        <f t="shared" si="28"/>
        <v>0</v>
      </c>
      <c r="U63" s="44">
        <v>0</v>
      </c>
      <c r="V63" s="44">
        <v>0</v>
      </c>
      <c r="W63" s="44"/>
      <c r="X63" s="45">
        <f t="shared" si="29"/>
        <v>0</v>
      </c>
    </row>
    <row r="64" spans="1:24" ht="30" x14ac:dyDescent="0.25">
      <c r="B64" s="27" t="s">
        <v>56</v>
      </c>
      <c r="C64" s="60">
        <v>24.5</v>
      </c>
      <c r="D64" s="60">
        <f t="shared" si="60"/>
        <v>-17.5</v>
      </c>
      <c r="E64" s="60">
        <v>7</v>
      </c>
      <c r="F64" s="45">
        <f>J64+N64+S64+X64</f>
        <v>0</v>
      </c>
      <c r="G64" s="44"/>
      <c r="H64" s="44"/>
      <c r="I64" s="44"/>
      <c r="J64" s="45">
        <f t="shared" si="24"/>
        <v>0</v>
      </c>
      <c r="K64" s="44">
        <v>0</v>
      </c>
      <c r="L64" s="44">
        <v>0</v>
      </c>
      <c r="M64" s="44">
        <v>0</v>
      </c>
      <c r="N64" s="45">
        <f t="shared" si="25"/>
        <v>0</v>
      </c>
      <c r="O64" s="45">
        <f t="shared" si="26"/>
        <v>0</v>
      </c>
      <c r="P64" s="44"/>
      <c r="Q64" s="44"/>
      <c r="R64" s="44"/>
      <c r="S64" s="45">
        <f t="shared" si="27"/>
        <v>0</v>
      </c>
      <c r="T64" s="45">
        <f t="shared" si="28"/>
        <v>0</v>
      </c>
      <c r="U64" s="44"/>
      <c r="V64" s="44"/>
      <c r="W64" s="44"/>
      <c r="X64" s="45">
        <f t="shared" si="29"/>
        <v>0</v>
      </c>
    </row>
    <row r="65" spans="2:24" ht="30" x14ac:dyDescent="0.25">
      <c r="B65" s="27" t="s">
        <v>57</v>
      </c>
      <c r="C65" s="60">
        <f>171.08+1.12</f>
        <v>172.20000000000002</v>
      </c>
      <c r="D65" s="60">
        <f t="shared" si="60"/>
        <v>-127.00000000000001</v>
      </c>
      <c r="E65" s="60">
        <v>45.2</v>
      </c>
      <c r="F65" s="45">
        <f t="shared" si="53"/>
        <v>45.4</v>
      </c>
      <c r="G65" s="44">
        <v>0.5</v>
      </c>
      <c r="H65" s="44">
        <v>0.5</v>
      </c>
      <c r="I65" s="44">
        <v>7.5</v>
      </c>
      <c r="J65" s="45">
        <f t="shared" si="24"/>
        <v>8.5</v>
      </c>
      <c r="K65" s="44">
        <v>23.4</v>
      </c>
      <c r="L65" s="44">
        <v>1</v>
      </c>
      <c r="M65" s="44">
        <v>7.5</v>
      </c>
      <c r="N65" s="45">
        <f t="shared" si="25"/>
        <v>31.9</v>
      </c>
      <c r="O65" s="45">
        <f t="shared" si="26"/>
        <v>40.4</v>
      </c>
      <c r="P65" s="44">
        <v>0.5</v>
      </c>
      <c r="Q65" s="44">
        <v>0.5</v>
      </c>
      <c r="R65" s="44">
        <v>0.5</v>
      </c>
      <c r="S65" s="45">
        <f t="shared" si="27"/>
        <v>1.5</v>
      </c>
      <c r="T65" s="45">
        <f t="shared" si="28"/>
        <v>41.9</v>
      </c>
      <c r="U65" s="44">
        <v>0.5</v>
      </c>
      <c r="V65" s="44">
        <v>1.5</v>
      </c>
      <c r="W65" s="44">
        <v>1.5</v>
      </c>
      <c r="X65" s="45">
        <f t="shared" si="29"/>
        <v>3.5</v>
      </c>
    </row>
    <row r="66" spans="2:24" x14ac:dyDescent="0.25">
      <c r="B66" s="27" t="s">
        <v>58</v>
      </c>
      <c r="C66" s="60">
        <v>52.59</v>
      </c>
      <c r="D66" s="60">
        <f t="shared" si="60"/>
        <v>14.61</v>
      </c>
      <c r="E66" s="60">
        <v>67.2</v>
      </c>
      <c r="F66" s="45">
        <f t="shared" si="53"/>
        <v>74.400000000000006</v>
      </c>
      <c r="G66" s="44">
        <v>6.2</v>
      </c>
      <c r="H66" s="44">
        <v>6.2</v>
      </c>
      <c r="I66" s="44">
        <v>6.2</v>
      </c>
      <c r="J66" s="45">
        <f t="shared" si="24"/>
        <v>18.600000000000001</v>
      </c>
      <c r="K66" s="44">
        <v>6.2</v>
      </c>
      <c r="L66" s="44">
        <v>6.2</v>
      </c>
      <c r="M66" s="44">
        <v>6.2</v>
      </c>
      <c r="N66" s="45">
        <f t="shared" si="25"/>
        <v>18.600000000000001</v>
      </c>
      <c r="O66" s="45">
        <f t="shared" si="26"/>
        <v>37.200000000000003</v>
      </c>
      <c r="P66" s="44">
        <v>6.2</v>
      </c>
      <c r="Q66" s="44">
        <v>6.2</v>
      </c>
      <c r="R66" s="44">
        <v>6.2</v>
      </c>
      <c r="S66" s="45">
        <f t="shared" si="27"/>
        <v>18.600000000000001</v>
      </c>
      <c r="T66" s="45">
        <f t="shared" si="28"/>
        <v>55.800000000000004</v>
      </c>
      <c r="U66" s="44">
        <v>6.2</v>
      </c>
      <c r="V66" s="44">
        <v>6.2</v>
      </c>
      <c r="W66" s="44">
        <v>6.2</v>
      </c>
      <c r="X66" s="45">
        <f t="shared" si="29"/>
        <v>18.600000000000001</v>
      </c>
    </row>
    <row r="67" spans="2:24" x14ac:dyDescent="0.25">
      <c r="B67" s="27" t="s">
        <v>59</v>
      </c>
      <c r="C67" s="60">
        <v>12.27</v>
      </c>
      <c r="D67" s="60">
        <f t="shared" si="60"/>
        <v>31.73</v>
      </c>
      <c r="E67" s="60">
        <v>44</v>
      </c>
      <c r="F67" s="45">
        <f t="shared" si="53"/>
        <v>48</v>
      </c>
      <c r="G67" s="44">
        <v>4</v>
      </c>
      <c r="H67" s="44">
        <v>4</v>
      </c>
      <c r="I67" s="44">
        <v>4</v>
      </c>
      <c r="J67" s="45">
        <f t="shared" si="24"/>
        <v>12</v>
      </c>
      <c r="K67" s="44">
        <v>4</v>
      </c>
      <c r="L67" s="44">
        <v>4</v>
      </c>
      <c r="M67" s="44">
        <v>4</v>
      </c>
      <c r="N67" s="45">
        <f t="shared" si="25"/>
        <v>12</v>
      </c>
      <c r="O67" s="45">
        <f t="shared" si="26"/>
        <v>24</v>
      </c>
      <c r="P67" s="44">
        <v>4</v>
      </c>
      <c r="Q67" s="44">
        <v>4</v>
      </c>
      <c r="R67" s="44">
        <v>4</v>
      </c>
      <c r="S67" s="45">
        <f t="shared" si="27"/>
        <v>12</v>
      </c>
      <c r="T67" s="45">
        <f t="shared" si="28"/>
        <v>36</v>
      </c>
      <c r="U67" s="44">
        <v>4</v>
      </c>
      <c r="V67" s="44">
        <v>4</v>
      </c>
      <c r="W67" s="44">
        <v>4</v>
      </c>
      <c r="X67" s="45">
        <f t="shared" si="29"/>
        <v>12</v>
      </c>
    </row>
    <row r="68" spans="2:24" x14ac:dyDescent="0.25">
      <c r="B68" s="27" t="s">
        <v>60</v>
      </c>
      <c r="C68" s="60">
        <v>184</v>
      </c>
      <c r="D68" s="60">
        <f t="shared" si="60"/>
        <v>62</v>
      </c>
      <c r="E68" s="60">
        <v>246</v>
      </c>
      <c r="F68" s="45">
        <f t="shared" si="53"/>
        <v>252</v>
      </c>
      <c r="G68" s="44">
        <v>21</v>
      </c>
      <c r="H68" s="44">
        <v>21</v>
      </c>
      <c r="I68" s="44">
        <v>21</v>
      </c>
      <c r="J68" s="45">
        <f t="shared" si="24"/>
        <v>63</v>
      </c>
      <c r="K68" s="44">
        <v>21</v>
      </c>
      <c r="L68" s="44">
        <v>21</v>
      </c>
      <c r="M68" s="44">
        <v>21</v>
      </c>
      <c r="N68" s="45">
        <f t="shared" si="25"/>
        <v>63</v>
      </c>
      <c r="O68" s="45">
        <f t="shared" si="26"/>
        <v>126</v>
      </c>
      <c r="P68" s="44">
        <v>21</v>
      </c>
      <c r="Q68" s="44">
        <v>21</v>
      </c>
      <c r="R68" s="44">
        <v>21</v>
      </c>
      <c r="S68" s="45">
        <f t="shared" si="27"/>
        <v>63</v>
      </c>
      <c r="T68" s="45">
        <f t="shared" si="28"/>
        <v>189</v>
      </c>
      <c r="U68" s="44">
        <v>21</v>
      </c>
      <c r="V68" s="44">
        <v>21</v>
      </c>
      <c r="W68" s="44">
        <v>21</v>
      </c>
      <c r="X68" s="45">
        <f t="shared" si="29"/>
        <v>63</v>
      </c>
    </row>
    <row r="69" spans="2:24" ht="30" x14ac:dyDescent="0.25">
      <c r="B69" s="27" t="s">
        <v>61</v>
      </c>
      <c r="C69" s="60">
        <v>118.64</v>
      </c>
      <c r="D69" s="60">
        <f t="shared" si="60"/>
        <v>29.36</v>
      </c>
      <c r="E69" s="60">
        <v>148</v>
      </c>
      <c r="F69" s="45">
        <f t="shared" si="53"/>
        <v>164</v>
      </c>
      <c r="G69" s="44">
        <v>14</v>
      </c>
      <c r="H69" s="44">
        <v>13</v>
      </c>
      <c r="I69" s="44">
        <v>14</v>
      </c>
      <c r="J69" s="45">
        <f t="shared" si="24"/>
        <v>41</v>
      </c>
      <c r="K69" s="44">
        <v>14</v>
      </c>
      <c r="L69" s="44">
        <v>13</v>
      </c>
      <c r="M69" s="44">
        <v>14</v>
      </c>
      <c r="N69" s="45">
        <f t="shared" si="25"/>
        <v>41</v>
      </c>
      <c r="O69" s="45">
        <f t="shared" si="26"/>
        <v>82</v>
      </c>
      <c r="P69" s="44">
        <v>14</v>
      </c>
      <c r="Q69" s="44">
        <v>13</v>
      </c>
      <c r="R69" s="44">
        <v>14</v>
      </c>
      <c r="S69" s="45">
        <f t="shared" si="27"/>
        <v>41</v>
      </c>
      <c r="T69" s="45">
        <f t="shared" si="28"/>
        <v>123</v>
      </c>
      <c r="U69" s="44">
        <v>14</v>
      </c>
      <c r="V69" s="44">
        <v>13</v>
      </c>
      <c r="W69" s="44">
        <v>14</v>
      </c>
      <c r="X69" s="45">
        <f t="shared" si="29"/>
        <v>41</v>
      </c>
    </row>
    <row r="70" spans="2:24" x14ac:dyDescent="0.25">
      <c r="B70" s="28" t="s">
        <v>62</v>
      </c>
      <c r="C70" s="60">
        <f>C71+C72+C73+C74</f>
        <v>108.94</v>
      </c>
      <c r="D70" s="60">
        <f t="shared" ref="D70:D74" si="61">E70-C70</f>
        <v>-5.1800000000000068</v>
      </c>
      <c r="E70" s="60">
        <f>E71+E72+E73+E74</f>
        <v>103.75999999999999</v>
      </c>
      <c r="F70" s="45">
        <f>J70+N70+S70+X70</f>
        <v>103.75999999999999</v>
      </c>
      <c r="G70" s="44">
        <f t="shared" ref="G70:P70" si="62">G71+G72+G73+G74</f>
        <v>9.83</v>
      </c>
      <c r="H70" s="44">
        <f t="shared" si="62"/>
        <v>9.629999999999999</v>
      </c>
      <c r="I70" s="44">
        <f t="shared" si="62"/>
        <v>9.43</v>
      </c>
      <c r="J70" s="45">
        <f t="shared" si="24"/>
        <v>28.89</v>
      </c>
      <c r="K70" s="44">
        <f t="shared" si="62"/>
        <v>8.629999999999999</v>
      </c>
      <c r="L70" s="44">
        <f t="shared" si="62"/>
        <v>7.33</v>
      </c>
      <c r="M70" s="44">
        <f t="shared" si="62"/>
        <v>7.33</v>
      </c>
      <c r="N70" s="45">
        <f t="shared" si="25"/>
        <v>23.29</v>
      </c>
      <c r="O70" s="45">
        <f t="shared" si="26"/>
        <v>52.18</v>
      </c>
      <c r="P70" s="44">
        <f t="shared" si="62"/>
        <v>7.33</v>
      </c>
      <c r="Q70" s="44">
        <f t="shared" ref="Q70" si="63">Q71+Q72+Q73+Q74</f>
        <v>7.33</v>
      </c>
      <c r="R70" s="44">
        <f t="shared" ref="R70" si="64">R71+R72+R73+R74</f>
        <v>7.33</v>
      </c>
      <c r="S70" s="45">
        <f t="shared" si="27"/>
        <v>21.990000000000002</v>
      </c>
      <c r="T70" s="45">
        <f t="shared" si="28"/>
        <v>74.17</v>
      </c>
      <c r="U70" s="44">
        <f t="shared" ref="U70" si="65">U71+U72+U73+U74</f>
        <v>9.129999999999999</v>
      </c>
      <c r="V70" s="44">
        <f t="shared" ref="V70" si="66">V71+V72+V73+V74</f>
        <v>10.129999999999999</v>
      </c>
      <c r="W70" s="44">
        <f t="shared" ref="W70" si="67">W71+W72+W73+W74</f>
        <v>10.33</v>
      </c>
      <c r="X70" s="45">
        <f t="shared" si="29"/>
        <v>29.589999999999996</v>
      </c>
    </row>
    <row r="71" spans="2:24" x14ac:dyDescent="0.25">
      <c r="B71" s="29" t="s">
        <v>84</v>
      </c>
      <c r="C71" s="60">
        <v>37.159999999999997</v>
      </c>
      <c r="D71" s="60">
        <f t="shared" si="61"/>
        <v>-10.159999999999997</v>
      </c>
      <c r="E71" s="60">
        <v>27</v>
      </c>
      <c r="F71" s="45">
        <f t="shared" ref="F71:F76" si="68">J71+N71+S71+X71</f>
        <v>27</v>
      </c>
      <c r="G71" s="44">
        <v>2.25</v>
      </c>
      <c r="H71" s="44">
        <v>2.25</v>
      </c>
      <c r="I71" s="44">
        <v>2.25</v>
      </c>
      <c r="J71" s="45">
        <f t="shared" si="24"/>
        <v>6.75</v>
      </c>
      <c r="K71" s="44">
        <v>2.25</v>
      </c>
      <c r="L71" s="44">
        <v>2.25</v>
      </c>
      <c r="M71" s="44">
        <v>2.25</v>
      </c>
      <c r="N71" s="45">
        <f t="shared" si="25"/>
        <v>6.75</v>
      </c>
      <c r="O71" s="45">
        <f t="shared" si="26"/>
        <v>13.5</v>
      </c>
      <c r="P71" s="44">
        <v>2.25</v>
      </c>
      <c r="Q71" s="44">
        <v>2.25</v>
      </c>
      <c r="R71" s="44">
        <v>2.25</v>
      </c>
      <c r="S71" s="45">
        <f t="shared" si="27"/>
        <v>6.75</v>
      </c>
      <c r="T71" s="45">
        <f t="shared" si="28"/>
        <v>20.25</v>
      </c>
      <c r="U71" s="44">
        <v>2.25</v>
      </c>
      <c r="V71" s="44">
        <v>2.25</v>
      </c>
      <c r="W71" s="44">
        <v>2.25</v>
      </c>
      <c r="X71" s="45">
        <f t="shared" si="29"/>
        <v>6.75</v>
      </c>
    </row>
    <row r="72" spans="2:24" x14ac:dyDescent="0.25">
      <c r="B72" s="29" t="s">
        <v>83</v>
      </c>
      <c r="C72" s="60">
        <v>44.67</v>
      </c>
      <c r="D72" s="60">
        <f t="shared" si="61"/>
        <v>-28.87</v>
      </c>
      <c r="E72" s="60">
        <v>15.8</v>
      </c>
      <c r="F72" s="45">
        <f t="shared" si="68"/>
        <v>15.8</v>
      </c>
      <c r="G72" s="44">
        <v>2.5</v>
      </c>
      <c r="H72" s="44">
        <v>2.2999999999999998</v>
      </c>
      <c r="I72" s="44">
        <v>2.1</v>
      </c>
      <c r="J72" s="45">
        <f t="shared" si="24"/>
        <v>6.9</v>
      </c>
      <c r="K72" s="44">
        <v>1.3</v>
      </c>
      <c r="L72" s="44">
        <v>0</v>
      </c>
      <c r="M72" s="44">
        <v>0</v>
      </c>
      <c r="N72" s="45">
        <f t="shared" si="25"/>
        <v>1.3</v>
      </c>
      <c r="O72" s="45">
        <f t="shared" si="26"/>
        <v>8.2000000000000011</v>
      </c>
      <c r="P72" s="44">
        <v>0</v>
      </c>
      <c r="Q72" s="44">
        <v>0</v>
      </c>
      <c r="R72" s="44">
        <v>0</v>
      </c>
      <c r="S72" s="45">
        <f t="shared" si="27"/>
        <v>0</v>
      </c>
      <c r="T72" s="45">
        <f t="shared" si="28"/>
        <v>8.2000000000000011</v>
      </c>
      <c r="U72" s="44">
        <v>1.8</v>
      </c>
      <c r="V72" s="44">
        <v>2.8</v>
      </c>
      <c r="W72" s="44">
        <v>3</v>
      </c>
      <c r="X72" s="45">
        <f t="shared" si="29"/>
        <v>7.6</v>
      </c>
    </row>
    <row r="73" spans="2:24" x14ac:dyDescent="0.25">
      <c r="B73" s="27" t="s">
        <v>63</v>
      </c>
      <c r="C73" s="60">
        <v>9.76</v>
      </c>
      <c r="D73" s="60">
        <f t="shared" si="61"/>
        <v>3.2000000000000011</v>
      </c>
      <c r="E73" s="60">
        <v>12.96</v>
      </c>
      <c r="F73" s="45">
        <f t="shared" si="68"/>
        <v>12.96</v>
      </c>
      <c r="G73" s="44">
        <v>1.08</v>
      </c>
      <c r="H73" s="44">
        <v>1.08</v>
      </c>
      <c r="I73" s="44">
        <v>1.08</v>
      </c>
      <c r="J73" s="45">
        <f t="shared" si="24"/>
        <v>3.24</v>
      </c>
      <c r="K73" s="44">
        <v>1.08</v>
      </c>
      <c r="L73" s="44">
        <v>1.08</v>
      </c>
      <c r="M73" s="44">
        <v>1.08</v>
      </c>
      <c r="N73" s="45">
        <f t="shared" si="25"/>
        <v>3.24</v>
      </c>
      <c r="O73" s="45">
        <f t="shared" si="26"/>
        <v>6.48</v>
      </c>
      <c r="P73" s="44">
        <v>1.08</v>
      </c>
      <c r="Q73" s="44">
        <v>1.08</v>
      </c>
      <c r="R73" s="44">
        <v>1.08</v>
      </c>
      <c r="S73" s="45">
        <f t="shared" si="27"/>
        <v>3.24</v>
      </c>
      <c r="T73" s="45">
        <f t="shared" si="28"/>
        <v>9.7200000000000006</v>
      </c>
      <c r="U73" s="44">
        <v>1.08</v>
      </c>
      <c r="V73" s="44">
        <v>1.08</v>
      </c>
      <c r="W73" s="44">
        <v>1.08</v>
      </c>
      <c r="X73" s="45">
        <f t="shared" si="29"/>
        <v>3.24</v>
      </c>
    </row>
    <row r="74" spans="2:24" x14ac:dyDescent="0.25">
      <c r="B74" s="27" t="s">
        <v>64</v>
      </c>
      <c r="C74" s="60">
        <v>17.350000000000001</v>
      </c>
      <c r="D74" s="60">
        <f t="shared" si="61"/>
        <v>30.65</v>
      </c>
      <c r="E74" s="60">
        <v>48</v>
      </c>
      <c r="F74" s="45">
        <f t="shared" si="68"/>
        <v>48</v>
      </c>
      <c r="G74" s="44">
        <v>4</v>
      </c>
      <c r="H74" s="44">
        <v>4</v>
      </c>
      <c r="I74" s="44">
        <v>4</v>
      </c>
      <c r="J74" s="45">
        <f t="shared" si="24"/>
        <v>12</v>
      </c>
      <c r="K74" s="44">
        <v>4</v>
      </c>
      <c r="L74" s="44">
        <v>4</v>
      </c>
      <c r="M74" s="44">
        <v>4</v>
      </c>
      <c r="N74" s="45">
        <f t="shared" si="25"/>
        <v>12</v>
      </c>
      <c r="O74" s="45">
        <f t="shared" si="26"/>
        <v>24</v>
      </c>
      <c r="P74" s="44">
        <v>4</v>
      </c>
      <c r="Q74" s="44">
        <v>4</v>
      </c>
      <c r="R74" s="44">
        <v>4</v>
      </c>
      <c r="S74" s="45">
        <f t="shared" si="27"/>
        <v>12</v>
      </c>
      <c r="T74" s="45">
        <f t="shared" si="28"/>
        <v>36</v>
      </c>
      <c r="U74" s="44">
        <v>4</v>
      </c>
      <c r="V74" s="44">
        <v>4</v>
      </c>
      <c r="W74" s="44">
        <v>4</v>
      </c>
      <c r="X74" s="45">
        <f t="shared" si="29"/>
        <v>12</v>
      </c>
    </row>
    <row r="75" spans="2:24" ht="30" x14ac:dyDescent="0.25">
      <c r="B75" s="35" t="s">
        <v>92</v>
      </c>
      <c r="C75" s="60">
        <v>54.84</v>
      </c>
      <c r="D75" s="60">
        <f>E75-C75</f>
        <v>-54.84</v>
      </c>
      <c r="E75" s="60">
        <v>0</v>
      </c>
      <c r="F75" s="45">
        <v>0</v>
      </c>
      <c r="G75" s="44">
        <v>0</v>
      </c>
      <c r="H75" s="44">
        <v>0</v>
      </c>
      <c r="I75" s="44">
        <v>0</v>
      </c>
      <c r="J75" s="45">
        <f t="shared" si="24"/>
        <v>0</v>
      </c>
      <c r="K75" s="44">
        <v>0</v>
      </c>
      <c r="L75" s="44">
        <v>0</v>
      </c>
      <c r="M75" s="44">
        <v>0</v>
      </c>
      <c r="N75" s="45">
        <f t="shared" si="25"/>
        <v>0</v>
      </c>
      <c r="O75" s="45">
        <f t="shared" si="26"/>
        <v>0</v>
      </c>
      <c r="P75" s="44"/>
      <c r="Q75" s="44"/>
      <c r="R75" s="44"/>
      <c r="S75" s="45">
        <f t="shared" si="27"/>
        <v>0</v>
      </c>
      <c r="T75" s="45">
        <f t="shared" si="28"/>
        <v>0</v>
      </c>
      <c r="U75" s="44"/>
      <c r="V75" s="44"/>
      <c r="W75" s="44"/>
      <c r="X75" s="45">
        <f t="shared" si="29"/>
        <v>0</v>
      </c>
    </row>
    <row r="76" spans="2:24" x14ac:dyDescent="0.25">
      <c r="B76" s="27" t="s">
        <v>65</v>
      </c>
      <c r="C76" s="60">
        <f>339+35</f>
        <v>374</v>
      </c>
      <c r="D76" s="60">
        <f t="shared" ref="D76:D84" si="69">E76-C76</f>
        <v>-78</v>
      </c>
      <c r="E76" s="60">
        <v>296</v>
      </c>
      <c r="F76" s="45">
        <f t="shared" si="68"/>
        <v>168</v>
      </c>
      <c r="G76" s="44">
        <v>14</v>
      </c>
      <c r="H76" s="44">
        <v>14</v>
      </c>
      <c r="I76" s="44">
        <v>14</v>
      </c>
      <c r="J76" s="45">
        <f t="shared" si="24"/>
        <v>42</v>
      </c>
      <c r="K76" s="44">
        <v>14</v>
      </c>
      <c r="L76" s="44">
        <v>14</v>
      </c>
      <c r="M76" s="44">
        <v>14</v>
      </c>
      <c r="N76" s="45">
        <f t="shared" si="25"/>
        <v>42</v>
      </c>
      <c r="O76" s="45">
        <f t="shared" si="26"/>
        <v>84</v>
      </c>
      <c r="P76" s="44">
        <v>14</v>
      </c>
      <c r="Q76" s="44">
        <v>14</v>
      </c>
      <c r="R76" s="44">
        <v>14</v>
      </c>
      <c r="S76" s="45">
        <f t="shared" si="27"/>
        <v>42</v>
      </c>
      <c r="T76" s="45">
        <f t="shared" si="28"/>
        <v>126</v>
      </c>
      <c r="U76" s="44">
        <v>14</v>
      </c>
      <c r="V76" s="44">
        <v>14</v>
      </c>
      <c r="W76" s="44">
        <v>14</v>
      </c>
      <c r="X76" s="45">
        <f t="shared" si="29"/>
        <v>42</v>
      </c>
    </row>
    <row r="77" spans="2:24" x14ac:dyDescent="0.25">
      <c r="B77" s="28" t="s">
        <v>66</v>
      </c>
      <c r="C77" s="60">
        <f>C78+C79+C80+C81</f>
        <v>594.43999999999994</v>
      </c>
      <c r="D77" s="60">
        <f t="shared" si="69"/>
        <v>-174.61499999999995</v>
      </c>
      <c r="E77" s="60">
        <f>E78+E79+E80+E81</f>
        <v>419.82499999999999</v>
      </c>
      <c r="F77" s="45">
        <f t="shared" ref="F77:W77" si="70">F78+F79+F80+F81</f>
        <v>469.82499999999999</v>
      </c>
      <c r="G77" s="44">
        <f t="shared" si="70"/>
        <v>58.825000000000003</v>
      </c>
      <c r="H77" s="44">
        <f t="shared" si="70"/>
        <v>0</v>
      </c>
      <c r="I77" s="44">
        <f t="shared" si="70"/>
        <v>0</v>
      </c>
      <c r="J77" s="45">
        <f t="shared" si="24"/>
        <v>58.825000000000003</v>
      </c>
      <c r="K77" s="44">
        <f t="shared" si="70"/>
        <v>312</v>
      </c>
      <c r="L77" s="44">
        <f t="shared" si="70"/>
        <v>0</v>
      </c>
      <c r="M77" s="44">
        <f t="shared" si="70"/>
        <v>0</v>
      </c>
      <c r="N77" s="45">
        <f t="shared" si="25"/>
        <v>312</v>
      </c>
      <c r="O77" s="45">
        <f t="shared" si="26"/>
        <v>370.82499999999999</v>
      </c>
      <c r="P77" s="44">
        <f t="shared" si="70"/>
        <v>50</v>
      </c>
      <c r="Q77" s="44">
        <f t="shared" si="70"/>
        <v>0</v>
      </c>
      <c r="R77" s="44">
        <f t="shared" si="70"/>
        <v>0</v>
      </c>
      <c r="S77" s="45">
        <f t="shared" si="27"/>
        <v>50</v>
      </c>
      <c r="T77" s="45">
        <f t="shared" si="28"/>
        <v>420.82499999999999</v>
      </c>
      <c r="U77" s="44">
        <f t="shared" si="70"/>
        <v>49</v>
      </c>
      <c r="V77" s="44">
        <f t="shared" si="70"/>
        <v>0</v>
      </c>
      <c r="W77" s="44">
        <f t="shared" si="70"/>
        <v>0</v>
      </c>
      <c r="X77" s="45">
        <f t="shared" si="29"/>
        <v>49</v>
      </c>
    </row>
    <row r="78" spans="2:24" x14ac:dyDescent="0.25">
      <c r="B78" s="27" t="s">
        <v>67</v>
      </c>
      <c r="C78" s="60">
        <v>198.48</v>
      </c>
      <c r="D78" s="60">
        <f t="shared" si="69"/>
        <v>-5.4799999999999898</v>
      </c>
      <c r="E78" s="60">
        <v>193</v>
      </c>
      <c r="F78" s="45">
        <f t="shared" ref="F78:F81" si="71">J78+N78+S78+X78</f>
        <v>193</v>
      </c>
      <c r="G78" s="44">
        <v>47</v>
      </c>
      <c r="H78" s="44">
        <v>0</v>
      </c>
      <c r="I78" s="44">
        <v>0</v>
      </c>
      <c r="J78" s="45">
        <f t="shared" si="24"/>
        <v>47</v>
      </c>
      <c r="K78" s="44">
        <v>47</v>
      </c>
      <c r="L78" s="44">
        <v>0</v>
      </c>
      <c r="M78" s="44">
        <v>0</v>
      </c>
      <c r="N78" s="45">
        <f t="shared" si="25"/>
        <v>47</v>
      </c>
      <c r="O78" s="45">
        <f t="shared" si="26"/>
        <v>94</v>
      </c>
      <c r="P78" s="44">
        <v>50</v>
      </c>
      <c r="Q78" s="44"/>
      <c r="R78" s="44"/>
      <c r="S78" s="45">
        <f t="shared" si="27"/>
        <v>50</v>
      </c>
      <c r="T78" s="45">
        <f t="shared" si="28"/>
        <v>144</v>
      </c>
      <c r="U78" s="44">
        <v>49</v>
      </c>
      <c r="V78" s="44"/>
      <c r="W78" s="44"/>
      <c r="X78" s="45">
        <f t="shared" si="29"/>
        <v>49</v>
      </c>
    </row>
    <row r="79" spans="2:24" x14ac:dyDescent="0.25">
      <c r="B79" s="27" t="s">
        <v>68</v>
      </c>
      <c r="C79" s="60">
        <v>51.75</v>
      </c>
      <c r="D79" s="60">
        <f t="shared" si="69"/>
        <v>-40.25</v>
      </c>
      <c r="E79" s="60">
        <v>11.5</v>
      </c>
      <c r="F79" s="45">
        <f t="shared" si="71"/>
        <v>11.5</v>
      </c>
      <c r="G79" s="44">
        <v>11.5</v>
      </c>
      <c r="H79" s="44">
        <v>0</v>
      </c>
      <c r="I79" s="44">
        <v>0</v>
      </c>
      <c r="J79" s="45">
        <f t="shared" si="24"/>
        <v>11.5</v>
      </c>
      <c r="K79" s="44">
        <v>0</v>
      </c>
      <c r="L79" s="44">
        <v>0</v>
      </c>
      <c r="M79" s="44">
        <v>0</v>
      </c>
      <c r="N79" s="45">
        <f t="shared" si="25"/>
        <v>0</v>
      </c>
      <c r="O79" s="45">
        <f t="shared" si="26"/>
        <v>11.5</v>
      </c>
      <c r="P79" s="44"/>
      <c r="Q79" s="44"/>
      <c r="R79" s="44"/>
      <c r="S79" s="45">
        <f t="shared" si="27"/>
        <v>0</v>
      </c>
      <c r="T79" s="45">
        <f t="shared" si="28"/>
        <v>11.5</v>
      </c>
      <c r="U79" s="44"/>
      <c r="V79" s="44"/>
      <c r="W79" s="44"/>
      <c r="X79" s="45">
        <f t="shared" si="29"/>
        <v>0</v>
      </c>
    </row>
    <row r="80" spans="2:24" x14ac:dyDescent="0.25">
      <c r="B80" s="27" t="s">
        <v>69</v>
      </c>
      <c r="C80" s="60">
        <v>342.17</v>
      </c>
      <c r="D80" s="60">
        <f t="shared" si="69"/>
        <v>-127.17000000000002</v>
      </c>
      <c r="E80" s="60">
        <v>215</v>
      </c>
      <c r="F80" s="45">
        <f t="shared" si="71"/>
        <v>265</v>
      </c>
      <c r="G80" s="44">
        <v>0</v>
      </c>
      <c r="H80" s="44">
        <v>0</v>
      </c>
      <c r="I80" s="44">
        <v>0</v>
      </c>
      <c r="J80" s="45">
        <f t="shared" si="24"/>
        <v>0</v>
      </c>
      <c r="K80" s="44">
        <v>265</v>
      </c>
      <c r="L80" s="44">
        <v>0</v>
      </c>
      <c r="M80" s="44">
        <v>0</v>
      </c>
      <c r="N80" s="45">
        <f t="shared" si="25"/>
        <v>265</v>
      </c>
      <c r="O80" s="45">
        <f t="shared" si="26"/>
        <v>265</v>
      </c>
      <c r="P80" s="44"/>
      <c r="Q80" s="44"/>
      <c r="R80" s="44"/>
      <c r="S80" s="45">
        <f t="shared" si="27"/>
        <v>0</v>
      </c>
      <c r="T80" s="45">
        <f t="shared" si="28"/>
        <v>265</v>
      </c>
      <c r="U80" s="44"/>
      <c r="V80" s="44"/>
      <c r="W80" s="44"/>
      <c r="X80" s="45">
        <f t="shared" si="29"/>
        <v>0</v>
      </c>
    </row>
    <row r="81" spans="2:24" x14ac:dyDescent="0.25">
      <c r="B81" s="27" t="s">
        <v>82</v>
      </c>
      <c r="C81" s="60">
        <v>2.04</v>
      </c>
      <c r="D81" s="60">
        <f t="shared" si="69"/>
        <v>-1.7150000000000001</v>
      </c>
      <c r="E81" s="60">
        <v>0.32500000000000001</v>
      </c>
      <c r="F81" s="45">
        <f t="shared" si="71"/>
        <v>0.32500000000000001</v>
      </c>
      <c r="G81" s="44">
        <v>0.32500000000000001</v>
      </c>
      <c r="H81" s="44">
        <v>0</v>
      </c>
      <c r="I81" s="44">
        <v>0</v>
      </c>
      <c r="J81" s="45">
        <f t="shared" si="24"/>
        <v>0.32500000000000001</v>
      </c>
      <c r="K81" s="44">
        <v>0</v>
      </c>
      <c r="L81" s="44">
        <v>0</v>
      </c>
      <c r="M81" s="44">
        <v>0</v>
      </c>
      <c r="N81" s="45">
        <f t="shared" si="25"/>
        <v>0</v>
      </c>
      <c r="O81" s="45">
        <f t="shared" si="26"/>
        <v>0.32500000000000001</v>
      </c>
      <c r="P81" s="44"/>
      <c r="Q81" s="44"/>
      <c r="R81" s="44"/>
      <c r="S81" s="45">
        <f t="shared" si="27"/>
        <v>0</v>
      </c>
      <c r="T81" s="45">
        <f t="shared" si="28"/>
        <v>0.32500000000000001</v>
      </c>
      <c r="U81" s="44"/>
      <c r="V81" s="44"/>
      <c r="W81" s="44"/>
      <c r="X81" s="45">
        <f t="shared" si="29"/>
        <v>0</v>
      </c>
    </row>
    <row r="82" spans="2:24" x14ac:dyDescent="0.25">
      <c r="B82" s="28" t="s">
        <v>70</v>
      </c>
      <c r="C82" s="60">
        <f>C83+C84+C85</f>
        <v>637.34</v>
      </c>
      <c r="D82" s="60">
        <f t="shared" si="69"/>
        <v>-635.34</v>
      </c>
      <c r="E82" s="60">
        <f>E83+E84+E85</f>
        <v>2</v>
      </c>
      <c r="F82" s="45">
        <f t="shared" ref="F82:W82" si="72">F83+F84+F85</f>
        <v>2</v>
      </c>
      <c r="G82" s="44">
        <f t="shared" si="72"/>
        <v>1</v>
      </c>
      <c r="H82" s="44">
        <f t="shared" si="72"/>
        <v>0</v>
      </c>
      <c r="I82" s="44">
        <f t="shared" si="72"/>
        <v>0</v>
      </c>
      <c r="J82" s="45">
        <f t="shared" si="24"/>
        <v>1</v>
      </c>
      <c r="K82" s="44">
        <f t="shared" si="72"/>
        <v>0</v>
      </c>
      <c r="L82" s="44">
        <f t="shared" si="72"/>
        <v>0</v>
      </c>
      <c r="M82" s="44">
        <f t="shared" si="72"/>
        <v>0</v>
      </c>
      <c r="N82" s="45">
        <f t="shared" si="25"/>
        <v>0</v>
      </c>
      <c r="O82" s="45">
        <f t="shared" si="26"/>
        <v>1</v>
      </c>
      <c r="P82" s="44">
        <f t="shared" si="72"/>
        <v>1</v>
      </c>
      <c r="Q82" s="44">
        <f t="shared" si="72"/>
        <v>0</v>
      </c>
      <c r="R82" s="44">
        <f t="shared" si="72"/>
        <v>0</v>
      </c>
      <c r="S82" s="45">
        <f t="shared" si="27"/>
        <v>1</v>
      </c>
      <c r="T82" s="45">
        <f t="shared" si="28"/>
        <v>2</v>
      </c>
      <c r="U82" s="44">
        <f t="shared" si="72"/>
        <v>0</v>
      </c>
      <c r="V82" s="44">
        <f t="shared" si="72"/>
        <v>0</v>
      </c>
      <c r="W82" s="44">
        <f t="shared" si="72"/>
        <v>0</v>
      </c>
      <c r="X82" s="45">
        <f t="shared" si="29"/>
        <v>0</v>
      </c>
    </row>
    <row r="83" spans="2:24" x14ac:dyDescent="0.25">
      <c r="B83" s="27" t="s">
        <v>72</v>
      </c>
      <c r="C83" s="60">
        <v>39.07</v>
      </c>
      <c r="D83" s="60">
        <f t="shared" si="69"/>
        <v>-39.07</v>
      </c>
      <c r="E83" s="60">
        <v>0</v>
      </c>
      <c r="F83" s="45">
        <f t="shared" ref="F83:F85" si="73">J83+N83+S83+X83</f>
        <v>0</v>
      </c>
      <c r="G83" s="44">
        <v>0</v>
      </c>
      <c r="H83" s="44">
        <v>0</v>
      </c>
      <c r="I83" s="44">
        <v>0</v>
      </c>
      <c r="J83" s="45">
        <f t="shared" si="24"/>
        <v>0</v>
      </c>
      <c r="K83" s="44">
        <v>0</v>
      </c>
      <c r="L83" s="44">
        <v>0</v>
      </c>
      <c r="M83" s="44">
        <v>0</v>
      </c>
      <c r="N83" s="45">
        <f t="shared" si="25"/>
        <v>0</v>
      </c>
      <c r="O83" s="45">
        <f t="shared" si="26"/>
        <v>0</v>
      </c>
      <c r="P83" s="44"/>
      <c r="Q83" s="44">
        <v>0</v>
      </c>
      <c r="R83" s="44"/>
      <c r="S83" s="45">
        <f t="shared" si="27"/>
        <v>0</v>
      </c>
      <c r="T83" s="45">
        <f t="shared" si="28"/>
        <v>0</v>
      </c>
      <c r="U83" s="44"/>
      <c r="V83" s="44">
        <v>0</v>
      </c>
      <c r="W83" s="44"/>
      <c r="X83" s="45">
        <f t="shared" si="29"/>
        <v>0</v>
      </c>
    </row>
    <row r="84" spans="2:24" x14ac:dyDescent="0.25">
      <c r="B84" s="27" t="s">
        <v>71</v>
      </c>
      <c r="C84" s="60">
        <v>1.3</v>
      </c>
      <c r="D84" s="60">
        <f t="shared" si="69"/>
        <v>0.7</v>
      </c>
      <c r="E84" s="60">
        <v>2</v>
      </c>
      <c r="F84" s="45">
        <f t="shared" si="73"/>
        <v>2</v>
      </c>
      <c r="G84" s="44">
        <v>1</v>
      </c>
      <c r="H84" s="44"/>
      <c r="I84" s="44">
        <v>0</v>
      </c>
      <c r="J84" s="45">
        <f t="shared" si="24"/>
        <v>1</v>
      </c>
      <c r="K84" s="44">
        <v>0</v>
      </c>
      <c r="L84" s="44">
        <v>0</v>
      </c>
      <c r="M84" s="44">
        <v>0</v>
      </c>
      <c r="N84" s="45">
        <f t="shared" si="25"/>
        <v>0</v>
      </c>
      <c r="O84" s="45">
        <f t="shared" si="26"/>
        <v>1</v>
      </c>
      <c r="P84" s="44">
        <v>1</v>
      </c>
      <c r="Q84" s="44"/>
      <c r="R84" s="44"/>
      <c r="S84" s="45">
        <f t="shared" si="27"/>
        <v>1</v>
      </c>
      <c r="T84" s="45">
        <f t="shared" si="28"/>
        <v>2</v>
      </c>
      <c r="U84" s="44"/>
      <c r="V84" s="44"/>
      <c r="W84" s="44"/>
      <c r="X84" s="45">
        <f t="shared" si="29"/>
        <v>0</v>
      </c>
    </row>
    <row r="85" spans="2:24" x14ac:dyDescent="0.25">
      <c r="B85" s="35" t="s">
        <v>91</v>
      </c>
      <c r="C85" s="60">
        <v>596.97</v>
      </c>
      <c r="D85" s="60">
        <f>E85-C85</f>
        <v>-596.97</v>
      </c>
      <c r="E85" s="60">
        <v>0</v>
      </c>
      <c r="F85" s="45">
        <f t="shared" si="73"/>
        <v>0</v>
      </c>
      <c r="G85" s="44">
        <v>0</v>
      </c>
      <c r="H85" s="44">
        <v>0</v>
      </c>
      <c r="I85" s="44">
        <v>0</v>
      </c>
      <c r="J85" s="45">
        <f t="shared" si="24"/>
        <v>0</v>
      </c>
      <c r="K85" s="44">
        <v>0</v>
      </c>
      <c r="L85" s="44">
        <v>0</v>
      </c>
      <c r="M85" s="44"/>
      <c r="N85" s="45">
        <f t="shared" si="25"/>
        <v>0</v>
      </c>
      <c r="O85" s="45">
        <f t="shared" si="26"/>
        <v>0</v>
      </c>
      <c r="P85" s="44"/>
      <c r="Q85" s="44"/>
      <c r="R85" s="44"/>
      <c r="S85" s="45">
        <f t="shared" si="27"/>
        <v>0</v>
      </c>
      <c r="T85" s="45">
        <f t="shared" si="28"/>
        <v>0</v>
      </c>
      <c r="U85" s="44"/>
      <c r="V85" s="44"/>
      <c r="W85" s="44"/>
      <c r="X85" s="45">
        <f t="shared" si="29"/>
        <v>0</v>
      </c>
    </row>
    <row r="86" spans="2:24" x14ac:dyDescent="0.25">
      <c r="B86" s="47" t="s">
        <v>75</v>
      </c>
      <c r="C86" s="60">
        <f>C87+C91-133.788-44.34-115.815-37.747</f>
        <v>13680.019999999999</v>
      </c>
      <c r="D86" s="60">
        <f>E86-C86</f>
        <v>5565.6600000000017</v>
      </c>
      <c r="E86" s="60">
        <f>E87+E91</f>
        <v>19245.68</v>
      </c>
      <c r="F86" s="53">
        <f>F87+F91</f>
        <v>22837.979681999997</v>
      </c>
      <c r="G86" s="57">
        <f t="shared" ref="G86:W86" si="74">G87+G91</f>
        <v>1939.4032139999999</v>
      </c>
      <c r="H86" s="57">
        <f t="shared" si="74"/>
        <v>1939.4032139999999</v>
      </c>
      <c r="I86" s="57">
        <f t="shared" si="74"/>
        <v>1939.4032139999999</v>
      </c>
      <c r="J86" s="53">
        <f t="shared" si="24"/>
        <v>5818.2096419999998</v>
      </c>
      <c r="K86" s="57">
        <f t="shared" si="74"/>
        <v>1939.4032139999999</v>
      </c>
      <c r="L86" s="57">
        <f t="shared" si="74"/>
        <v>1860.3379620000001</v>
      </c>
      <c r="M86" s="57">
        <f t="shared" si="74"/>
        <v>1860.3379620000001</v>
      </c>
      <c r="N86" s="53">
        <f t="shared" si="25"/>
        <v>5660.0791380000001</v>
      </c>
      <c r="O86" s="53">
        <f t="shared" si="26"/>
        <v>11478.288779999999</v>
      </c>
      <c r="P86" s="57">
        <f t="shared" si="74"/>
        <v>1860.3379620000001</v>
      </c>
      <c r="Q86" s="57">
        <f t="shared" si="74"/>
        <v>1860.3379620000001</v>
      </c>
      <c r="R86" s="57">
        <f t="shared" si="74"/>
        <v>1860.3379620000001</v>
      </c>
      <c r="S86" s="53">
        <f t="shared" si="27"/>
        <v>5581.0138860000006</v>
      </c>
      <c r="T86" s="53">
        <f t="shared" si="28"/>
        <v>17059.302666</v>
      </c>
      <c r="U86" s="57">
        <f t="shared" si="74"/>
        <v>1899.870588</v>
      </c>
      <c r="V86" s="57">
        <f t="shared" si="74"/>
        <v>1939.4032139999999</v>
      </c>
      <c r="W86" s="57">
        <f t="shared" si="74"/>
        <v>1939.4032139999999</v>
      </c>
      <c r="X86" s="53">
        <f t="shared" si="29"/>
        <v>5778.6770159999996</v>
      </c>
    </row>
    <row r="87" spans="2:24" x14ac:dyDescent="0.25">
      <c r="B87" s="48" t="s">
        <v>80</v>
      </c>
      <c r="C87" s="60">
        <f>C88+C89+C90</f>
        <v>10586.885</v>
      </c>
      <c r="D87" s="60">
        <f>D88+D89+D90</f>
        <v>4194.7430000000004</v>
      </c>
      <c r="E87" s="60">
        <f>E88+E89</f>
        <v>14781.628000000001</v>
      </c>
      <c r="F87" s="53">
        <f>F88+F89+F90</f>
        <v>17540.690999999999</v>
      </c>
      <c r="G87" s="57">
        <f>G88+G89+G90</f>
        <v>1489.557</v>
      </c>
      <c r="H87" s="57">
        <f t="shared" ref="H87:W87" si="75">H88+H89+H90</f>
        <v>1489.557</v>
      </c>
      <c r="I87" s="57">
        <f t="shared" si="75"/>
        <v>1489.557</v>
      </c>
      <c r="J87" s="53">
        <f t="shared" si="24"/>
        <v>4468.6710000000003</v>
      </c>
      <c r="K87" s="57">
        <f t="shared" si="75"/>
        <v>1489.557</v>
      </c>
      <c r="L87" s="57">
        <f t="shared" si="75"/>
        <v>1428.8310000000001</v>
      </c>
      <c r="M87" s="57">
        <f t="shared" si="75"/>
        <v>1428.8310000000001</v>
      </c>
      <c r="N87" s="53">
        <f t="shared" si="25"/>
        <v>4347.2190000000001</v>
      </c>
      <c r="O87" s="53">
        <f t="shared" si="26"/>
        <v>8815.89</v>
      </c>
      <c r="P87" s="57">
        <f t="shared" si="75"/>
        <v>1428.8310000000001</v>
      </c>
      <c r="Q87" s="57">
        <f t="shared" si="75"/>
        <v>1428.8310000000001</v>
      </c>
      <c r="R87" s="57">
        <f t="shared" si="75"/>
        <v>1428.8310000000001</v>
      </c>
      <c r="S87" s="53">
        <f t="shared" si="27"/>
        <v>4286.4930000000004</v>
      </c>
      <c r="T87" s="53">
        <f t="shared" si="28"/>
        <v>13102.383</v>
      </c>
      <c r="U87" s="57">
        <f t="shared" si="75"/>
        <v>1459.194</v>
      </c>
      <c r="V87" s="57">
        <f t="shared" si="75"/>
        <v>1489.557</v>
      </c>
      <c r="W87" s="57">
        <f t="shared" si="75"/>
        <v>1489.557</v>
      </c>
      <c r="X87" s="53">
        <f t="shared" si="29"/>
        <v>4438.308</v>
      </c>
    </row>
    <row r="88" spans="2:24" x14ac:dyDescent="0.25">
      <c r="B88" s="49" t="s">
        <v>76</v>
      </c>
      <c r="C88" s="64">
        <f>5145.812+1469.413</f>
        <v>6615.2250000000004</v>
      </c>
      <c r="D88" s="64">
        <f t="shared" ref="D88:D89" si="76">E88-C88</f>
        <v>2874.8770000000004</v>
      </c>
      <c r="E88" s="60">
        <v>9490.1020000000008</v>
      </c>
      <c r="F88" s="53">
        <f>J88+N88+S88+X88</f>
        <v>11373.087</v>
      </c>
      <c r="G88" s="57">
        <v>975.59</v>
      </c>
      <c r="H88" s="57">
        <v>975.59</v>
      </c>
      <c r="I88" s="57">
        <v>975.59</v>
      </c>
      <c r="J88" s="53">
        <f t="shared" si="24"/>
        <v>2926.77</v>
      </c>
      <c r="K88" s="57">
        <v>975.59</v>
      </c>
      <c r="L88" s="57">
        <v>914.86400000000003</v>
      </c>
      <c r="M88" s="57">
        <v>914.86400000000003</v>
      </c>
      <c r="N88" s="53">
        <f t="shared" si="25"/>
        <v>2805.3180000000002</v>
      </c>
      <c r="O88" s="53">
        <f t="shared" si="26"/>
        <v>5732.0879999999997</v>
      </c>
      <c r="P88" s="57">
        <v>914.86400000000003</v>
      </c>
      <c r="Q88" s="57">
        <v>914.86400000000003</v>
      </c>
      <c r="R88" s="57">
        <v>914.86400000000003</v>
      </c>
      <c r="S88" s="53">
        <f t="shared" si="27"/>
        <v>2744.5920000000001</v>
      </c>
      <c r="T88" s="53">
        <f t="shared" si="28"/>
        <v>8476.68</v>
      </c>
      <c r="U88" s="57">
        <v>945.22699999999998</v>
      </c>
      <c r="V88" s="57">
        <v>975.59</v>
      </c>
      <c r="W88" s="57">
        <v>975.59</v>
      </c>
      <c r="X88" s="53">
        <f t="shared" si="29"/>
        <v>2896.4070000000002</v>
      </c>
    </row>
    <row r="89" spans="2:24" x14ac:dyDescent="0.25">
      <c r="B89" s="49" t="s">
        <v>77</v>
      </c>
      <c r="C89" s="64">
        <f>331.695+3639.965</f>
        <v>3971.6600000000003</v>
      </c>
      <c r="D89" s="64">
        <f t="shared" si="76"/>
        <v>1319.8659999999995</v>
      </c>
      <c r="E89" s="60">
        <v>5291.5259999999998</v>
      </c>
      <c r="F89" s="53">
        <f>J89+N89+S89+X89</f>
        <v>6167.6039999999994</v>
      </c>
      <c r="G89" s="57">
        <f>529.191-15.224</f>
        <v>513.96699999999998</v>
      </c>
      <c r="H89" s="57">
        <f t="shared" ref="H89:I89" si="77">529.191-15.224</f>
        <v>513.96699999999998</v>
      </c>
      <c r="I89" s="57">
        <f t="shared" si="77"/>
        <v>513.96699999999998</v>
      </c>
      <c r="J89" s="53">
        <f>G89+H89+I89</f>
        <v>1541.9009999999998</v>
      </c>
      <c r="K89" s="57">
        <f t="shared" ref="K89:M89" si="78">529.191-15.224</f>
        <v>513.96699999999998</v>
      </c>
      <c r="L89" s="57">
        <f t="shared" si="78"/>
        <v>513.96699999999998</v>
      </c>
      <c r="M89" s="57">
        <f t="shared" si="78"/>
        <v>513.96699999999998</v>
      </c>
      <c r="N89" s="53">
        <f t="shared" si="25"/>
        <v>1541.9009999999998</v>
      </c>
      <c r="O89" s="53">
        <f t="shared" si="26"/>
        <v>3083.8019999999997</v>
      </c>
      <c r="P89" s="57">
        <f t="shared" ref="P89:R89" si="79">529.191-15.224</f>
        <v>513.96699999999998</v>
      </c>
      <c r="Q89" s="57">
        <f t="shared" si="79"/>
        <v>513.96699999999998</v>
      </c>
      <c r="R89" s="57">
        <f t="shared" si="79"/>
        <v>513.96699999999998</v>
      </c>
      <c r="S89" s="53">
        <f t="shared" si="27"/>
        <v>1541.9009999999998</v>
      </c>
      <c r="T89" s="53">
        <f t="shared" si="28"/>
        <v>4625.7029999999995</v>
      </c>
      <c r="U89" s="57">
        <f t="shared" ref="U89:W89" si="80">529.191-15.224</f>
        <v>513.96699999999998</v>
      </c>
      <c r="V89" s="57">
        <f t="shared" si="80"/>
        <v>513.96699999999998</v>
      </c>
      <c r="W89" s="57">
        <f t="shared" si="80"/>
        <v>513.96699999999998</v>
      </c>
      <c r="X89" s="53">
        <f t="shared" si="29"/>
        <v>1541.9009999999998</v>
      </c>
    </row>
    <row r="90" spans="2:24" x14ac:dyDescent="0.25">
      <c r="B90" s="49" t="s">
        <v>78</v>
      </c>
      <c r="C90" s="64">
        <v>0</v>
      </c>
      <c r="D90" s="64">
        <v>0</v>
      </c>
      <c r="E90" s="60">
        <f t="shared" ref="E90:E94" si="81">C90+D90</f>
        <v>0</v>
      </c>
      <c r="F90" s="53">
        <f t="shared" ref="F90" si="82">J90+N90+S90+X90</f>
        <v>0</v>
      </c>
      <c r="G90" s="57">
        <v>0</v>
      </c>
      <c r="H90" s="57">
        <v>0</v>
      </c>
      <c r="I90" s="57">
        <v>0</v>
      </c>
      <c r="J90" s="53">
        <f t="shared" si="24"/>
        <v>0</v>
      </c>
      <c r="K90" s="57">
        <v>0</v>
      </c>
      <c r="L90" s="57">
        <v>0</v>
      </c>
      <c r="M90" s="57">
        <v>0</v>
      </c>
      <c r="N90" s="53">
        <f t="shared" si="25"/>
        <v>0</v>
      </c>
      <c r="O90" s="53">
        <f t="shared" si="26"/>
        <v>0</v>
      </c>
      <c r="P90" s="57"/>
      <c r="Q90" s="57"/>
      <c r="R90" s="57"/>
      <c r="S90" s="53">
        <f t="shared" si="27"/>
        <v>0</v>
      </c>
      <c r="T90" s="53">
        <f t="shared" si="28"/>
        <v>0</v>
      </c>
      <c r="U90" s="57"/>
      <c r="V90" s="57"/>
      <c r="W90" s="57"/>
      <c r="X90" s="53">
        <f t="shared" si="29"/>
        <v>0</v>
      </c>
    </row>
    <row r="91" spans="2:24" x14ac:dyDescent="0.25">
      <c r="B91" s="48" t="s">
        <v>79</v>
      </c>
      <c r="C91" s="60">
        <f>C92+C93+C94</f>
        <v>3424.8249999999998</v>
      </c>
      <c r="D91" s="60">
        <f>D92+D93+D94</f>
        <v>1266.8123860000001</v>
      </c>
      <c r="E91" s="60">
        <f>E92+E93</f>
        <v>4464.0519999999997</v>
      </c>
      <c r="F91" s="53">
        <f>F92+F93+F94</f>
        <v>5297.2886820000003</v>
      </c>
      <c r="G91" s="57">
        <f t="shared" ref="G91:W91" si="83">G92+G93+G94</f>
        <v>449.84621399999997</v>
      </c>
      <c r="H91" s="57">
        <f t="shared" si="83"/>
        <v>449.84621399999997</v>
      </c>
      <c r="I91" s="57">
        <f t="shared" si="83"/>
        <v>449.84621399999997</v>
      </c>
      <c r="J91" s="53">
        <f t="shared" si="24"/>
        <v>1349.538642</v>
      </c>
      <c r="K91" s="57">
        <f t="shared" si="83"/>
        <v>449.84621399999997</v>
      </c>
      <c r="L91" s="57">
        <f t="shared" si="83"/>
        <v>431.50696199999999</v>
      </c>
      <c r="M91" s="57">
        <f t="shared" si="83"/>
        <v>431.50696199999999</v>
      </c>
      <c r="N91" s="53">
        <f t="shared" si="25"/>
        <v>1312.860138</v>
      </c>
      <c r="O91" s="53">
        <f t="shared" si="26"/>
        <v>2662.39878</v>
      </c>
      <c r="P91" s="57">
        <f t="shared" si="83"/>
        <v>431.50696199999999</v>
      </c>
      <c r="Q91" s="57">
        <f t="shared" si="83"/>
        <v>431.50696199999999</v>
      </c>
      <c r="R91" s="57">
        <f t="shared" si="83"/>
        <v>431.50696199999999</v>
      </c>
      <c r="S91" s="53">
        <f t="shared" si="27"/>
        <v>1294.520886</v>
      </c>
      <c r="T91" s="53">
        <f t="shared" si="28"/>
        <v>3956.9196659999998</v>
      </c>
      <c r="U91" s="57">
        <f t="shared" si="83"/>
        <v>440.67658799999998</v>
      </c>
      <c r="V91" s="57">
        <f t="shared" si="83"/>
        <v>449.84621399999997</v>
      </c>
      <c r="W91" s="57">
        <f t="shared" si="83"/>
        <v>449.84621399999997</v>
      </c>
      <c r="X91" s="53">
        <f t="shared" si="29"/>
        <v>1340.3690159999999</v>
      </c>
    </row>
    <row r="92" spans="2:24" x14ac:dyDescent="0.25">
      <c r="B92" s="49" t="s">
        <v>76</v>
      </c>
      <c r="C92" s="64">
        <f>1715.332+493.735</f>
        <v>2209.067</v>
      </c>
      <c r="D92" s="64">
        <f>D88*0.302</f>
        <v>868.21285400000011</v>
      </c>
      <c r="E92" s="60">
        <v>2866.011</v>
      </c>
      <c r="F92" s="53">
        <f>J92+N92+S92+X92</f>
        <v>3434.6722740000005</v>
      </c>
      <c r="G92" s="57">
        <f>G88*30.2%</f>
        <v>294.62817999999999</v>
      </c>
      <c r="H92" s="57">
        <f t="shared" ref="H92:I92" si="84">H88*30.2%</f>
        <v>294.62817999999999</v>
      </c>
      <c r="I92" s="57">
        <f t="shared" si="84"/>
        <v>294.62817999999999</v>
      </c>
      <c r="J92" s="53">
        <f t="shared" si="24"/>
        <v>883.88454000000002</v>
      </c>
      <c r="K92" s="57">
        <f>K88*30.2%</f>
        <v>294.62817999999999</v>
      </c>
      <c r="L92" s="57">
        <f t="shared" ref="L92:M92" si="85">L88*30.2%</f>
        <v>276.288928</v>
      </c>
      <c r="M92" s="57">
        <f t="shared" si="85"/>
        <v>276.288928</v>
      </c>
      <c r="N92" s="53">
        <f t="shared" si="25"/>
        <v>847.20603600000004</v>
      </c>
      <c r="O92" s="53">
        <f t="shared" si="26"/>
        <v>1731.0905760000001</v>
      </c>
      <c r="P92" s="57">
        <f>P88*30.2%</f>
        <v>276.288928</v>
      </c>
      <c r="Q92" s="57">
        <f t="shared" ref="Q92:R92" si="86">Q88*30.2%</f>
        <v>276.288928</v>
      </c>
      <c r="R92" s="57">
        <f t="shared" si="86"/>
        <v>276.288928</v>
      </c>
      <c r="S92" s="53">
        <f t="shared" si="27"/>
        <v>828.86678400000005</v>
      </c>
      <c r="T92" s="53">
        <f t="shared" si="28"/>
        <v>2559.9573600000003</v>
      </c>
      <c r="U92" s="57">
        <f>U88*30.2%</f>
        <v>285.45855399999999</v>
      </c>
      <c r="V92" s="57">
        <f t="shared" ref="V92:W92" si="87">V88*30.2%</f>
        <v>294.62817999999999</v>
      </c>
      <c r="W92" s="57">
        <f t="shared" si="87"/>
        <v>294.62817999999999</v>
      </c>
      <c r="X92" s="53">
        <f t="shared" si="29"/>
        <v>874.71491399999991</v>
      </c>
    </row>
    <row r="93" spans="2:24" x14ac:dyDescent="0.25">
      <c r="B93" s="49" t="s">
        <v>77</v>
      </c>
      <c r="C93" s="64">
        <v>1215.758</v>
      </c>
      <c r="D93" s="64">
        <f t="shared" ref="D93:D94" si="88">D89*0.302</f>
        <v>398.59953199999984</v>
      </c>
      <c r="E93" s="60">
        <v>1598.0409999999999</v>
      </c>
      <c r="F93" s="53">
        <f t="shared" ref="F93:F102" si="89">J93+N93+S93+X93</f>
        <v>1862.6164079999999</v>
      </c>
      <c r="G93" s="57">
        <f t="shared" ref="G93:I94" si="90">G89*30.2%</f>
        <v>155.21803399999999</v>
      </c>
      <c r="H93" s="57">
        <f t="shared" si="90"/>
        <v>155.21803399999999</v>
      </c>
      <c r="I93" s="57">
        <f t="shared" si="90"/>
        <v>155.21803399999999</v>
      </c>
      <c r="J93" s="53">
        <f t="shared" si="24"/>
        <v>465.65410199999997</v>
      </c>
      <c r="K93" s="57">
        <f t="shared" ref="K93:M93" si="91">K89*30.2%</f>
        <v>155.21803399999999</v>
      </c>
      <c r="L93" s="57">
        <f t="shared" si="91"/>
        <v>155.21803399999999</v>
      </c>
      <c r="M93" s="57">
        <f t="shared" si="91"/>
        <v>155.21803399999999</v>
      </c>
      <c r="N93" s="53">
        <f t="shared" si="25"/>
        <v>465.65410199999997</v>
      </c>
      <c r="O93" s="53">
        <f t="shared" si="26"/>
        <v>931.30820399999993</v>
      </c>
      <c r="P93" s="57">
        <f t="shared" ref="P93:R93" si="92">P89*30.2%</f>
        <v>155.21803399999999</v>
      </c>
      <c r="Q93" s="57">
        <f t="shared" si="92"/>
        <v>155.21803399999999</v>
      </c>
      <c r="R93" s="57">
        <f t="shared" si="92"/>
        <v>155.21803399999999</v>
      </c>
      <c r="S93" s="53">
        <f t="shared" si="27"/>
        <v>465.65410199999997</v>
      </c>
      <c r="T93" s="53">
        <f t="shared" si="28"/>
        <v>1396.9623059999999</v>
      </c>
      <c r="U93" s="57">
        <f t="shared" ref="U93:W93" si="93">U89*30.2%</f>
        <v>155.21803399999999</v>
      </c>
      <c r="V93" s="57">
        <f t="shared" si="93"/>
        <v>155.21803399999999</v>
      </c>
      <c r="W93" s="57">
        <f t="shared" si="93"/>
        <v>155.21803399999999</v>
      </c>
      <c r="X93" s="53">
        <f t="shared" si="29"/>
        <v>465.65410199999997</v>
      </c>
    </row>
    <row r="94" spans="2:24" x14ac:dyDescent="0.25">
      <c r="B94" s="49" t="s">
        <v>78</v>
      </c>
      <c r="C94" s="64">
        <v>0</v>
      </c>
      <c r="D94" s="64">
        <f t="shared" si="88"/>
        <v>0</v>
      </c>
      <c r="E94" s="60">
        <f t="shared" si="81"/>
        <v>0</v>
      </c>
      <c r="F94" s="53">
        <f t="shared" si="89"/>
        <v>0</v>
      </c>
      <c r="G94" s="57">
        <f t="shared" si="90"/>
        <v>0</v>
      </c>
      <c r="H94" s="57">
        <f t="shared" si="90"/>
        <v>0</v>
      </c>
      <c r="I94" s="57">
        <f t="shared" si="90"/>
        <v>0</v>
      </c>
      <c r="J94" s="53">
        <f t="shared" ref="J94:J106" si="94">G94+H94+I94</f>
        <v>0</v>
      </c>
      <c r="K94" s="57">
        <f t="shared" ref="K94:M94" si="95">K90*30.2%</f>
        <v>0</v>
      </c>
      <c r="L94" s="57">
        <f t="shared" si="95"/>
        <v>0</v>
      </c>
      <c r="M94" s="57">
        <f t="shared" si="95"/>
        <v>0</v>
      </c>
      <c r="N94" s="53">
        <f t="shared" ref="N94:N106" si="96">K94+L94+M94</f>
        <v>0</v>
      </c>
      <c r="O94" s="53">
        <f t="shared" ref="O94:O106" si="97">J94+N94</f>
        <v>0</v>
      </c>
      <c r="P94" s="57">
        <f t="shared" ref="P94:R94" si="98">P90*30.2%</f>
        <v>0</v>
      </c>
      <c r="Q94" s="57">
        <f t="shared" si="98"/>
        <v>0</v>
      </c>
      <c r="R94" s="57">
        <f t="shared" si="98"/>
        <v>0</v>
      </c>
      <c r="S94" s="53">
        <f t="shared" ref="S94:S106" si="99">P94+Q94+R94</f>
        <v>0</v>
      </c>
      <c r="T94" s="53">
        <f t="shared" ref="T94:T107" si="100">O94+S94</f>
        <v>0</v>
      </c>
      <c r="U94" s="57">
        <f t="shared" ref="U94:W94" si="101">U90*30.2%</f>
        <v>0</v>
      </c>
      <c r="V94" s="57">
        <f t="shared" si="101"/>
        <v>0</v>
      </c>
      <c r="W94" s="57">
        <f t="shared" si="101"/>
        <v>0</v>
      </c>
      <c r="X94" s="53">
        <f t="shared" ref="X94:X106" si="102">U94+V94+W94</f>
        <v>0</v>
      </c>
    </row>
    <row r="95" spans="2:24" x14ac:dyDescent="0.25">
      <c r="B95" s="27"/>
      <c r="C95" s="60">
        <v>0</v>
      </c>
      <c r="D95" s="60">
        <v>0</v>
      </c>
      <c r="E95" s="60">
        <f t="shared" ref="E95:E106" si="103">C95+D95</f>
        <v>0</v>
      </c>
      <c r="F95" s="45">
        <v>0</v>
      </c>
      <c r="G95" s="44">
        <v>0</v>
      </c>
      <c r="H95" s="44">
        <v>0</v>
      </c>
      <c r="I95" s="44">
        <v>0</v>
      </c>
      <c r="J95" s="45">
        <f t="shared" si="94"/>
        <v>0</v>
      </c>
      <c r="K95" s="44">
        <v>0</v>
      </c>
      <c r="L95" s="44">
        <v>0</v>
      </c>
      <c r="M95" s="44">
        <v>0</v>
      </c>
      <c r="N95" s="45">
        <f t="shared" si="96"/>
        <v>0</v>
      </c>
      <c r="O95" s="45">
        <f t="shared" si="97"/>
        <v>0</v>
      </c>
      <c r="P95" s="44"/>
      <c r="Q95" s="44"/>
      <c r="R95" s="44"/>
      <c r="S95" s="45">
        <f t="shared" si="99"/>
        <v>0</v>
      </c>
      <c r="T95" s="45">
        <f t="shared" si="100"/>
        <v>0</v>
      </c>
      <c r="U95" s="44"/>
      <c r="V95" s="44"/>
      <c r="W95" s="44"/>
      <c r="X95" s="45">
        <f t="shared" si="102"/>
        <v>0</v>
      </c>
    </row>
    <row r="96" spans="2:24" ht="37.5" x14ac:dyDescent="0.25">
      <c r="B96" s="50" t="s">
        <v>96</v>
      </c>
      <c r="C96" s="60">
        <v>1000.6</v>
      </c>
      <c r="D96" s="60">
        <f t="shared" ref="D96:D102" si="104">E96-C96</f>
        <v>-358.16899999999998</v>
      </c>
      <c r="E96" s="60">
        <f>E97+E100</f>
        <v>642.43100000000004</v>
      </c>
      <c r="F96" s="45">
        <f t="shared" si="89"/>
        <v>1120.9459501800002</v>
      </c>
      <c r="G96" s="44">
        <f>G97+G100</f>
        <v>19.821648</v>
      </c>
      <c r="H96" s="44">
        <f t="shared" ref="H96:I96" si="105">H97+H100</f>
        <v>19.821648</v>
      </c>
      <c r="I96" s="44">
        <f t="shared" si="105"/>
        <v>19.821648</v>
      </c>
      <c r="J96" s="45">
        <f t="shared" si="94"/>
        <v>59.464944000000003</v>
      </c>
      <c r="K96" s="44">
        <f t="shared" ref="K96:M96" si="106">K97+K100</f>
        <v>117.94233402</v>
      </c>
      <c r="L96" s="44">
        <f t="shared" si="106"/>
        <v>117.94233402</v>
      </c>
      <c r="M96" s="44">
        <f t="shared" si="106"/>
        <v>117.94233402</v>
      </c>
      <c r="N96" s="45">
        <f t="shared" si="96"/>
        <v>353.82700206000004</v>
      </c>
      <c r="O96" s="45">
        <f t="shared" si="97"/>
        <v>413.29194606000004</v>
      </c>
      <c r="P96" s="44">
        <f t="shared" ref="P96:R96" si="107">P97+P100</f>
        <v>117.94233402</v>
      </c>
      <c r="Q96" s="44">
        <f t="shared" si="107"/>
        <v>117.94233402</v>
      </c>
      <c r="R96" s="44">
        <f t="shared" si="107"/>
        <v>117.94233402</v>
      </c>
      <c r="S96" s="45">
        <f t="shared" si="99"/>
        <v>353.82700206000004</v>
      </c>
      <c r="T96" s="45">
        <f t="shared" si="100"/>
        <v>767.11894812000014</v>
      </c>
      <c r="U96" s="44">
        <f t="shared" ref="U96" si="108">U97+U100</f>
        <v>117.94233402</v>
      </c>
      <c r="V96" s="44">
        <f t="shared" ref="V96" si="109">V97+V100</f>
        <v>117.94233402</v>
      </c>
      <c r="W96" s="44">
        <f t="shared" ref="W96" si="110">W97+W100</f>
        <v>117.94233402</v>
      </c>
      <c r="X96" s="45">
        <f t="shared" si="102"/>
        <v>353.82700206000004</v>
      </c>
    </row>
    <row r="97" spans="2:25" x14ac:dyDescent="0.25">
      <c r="B97" s="51" t="s">
        <v>120</v>
      </c>
      <c r="C97" s="60">
        <v>0</v>
      </c>
      <c r="D97" s="60">
        <f t="shared" si="104"/>
        <v>493.41800000000001</v>
      </c>
      <c r="E97" s="60">
        <f>E98+E99</f>
        <v>493.41800000000001</v>
      </c>
      <c r="F97" s="45">
        <f t="shared" si="89"/>
        <v>860.94159000000002</v>
      </c>
      <c r="G97" s="44">
        <f>G98+G99</f>
        <v>15.224</v>
      </c>
      <c r="H97" s="44">
        <f t="shared" ref="H97:I97" si="111">H98+H99</f>
        <v>15.224</v>
      </c>
      <c r="I97" s="44">
        <f t="shared" si="111"/>
        <v>15.224</v>
      </c>
      <c r="J97" s="45">
        <f t="shared" si="94"/>
        <v>45.671999999999997</v>
      </c>
      <c r="K97" s="44">
        <f t="shared" ref="K97:M97" si="112">K98+K99</f>
        <v>90.585509999999999</v>
      </c>
      <c r="L97" s="44">
        <f t="shared" si="112"/>
        <v>90.585509999999999</v>
      </c>
      <c r="M97" s="44">
        <f t="shared" si="112"/>
        <v>90.585509999999999</v>
      </c>
      <c r="N97" s="45">
        <f t="shared" ref="N97:N102" si="113">K97+L97+M97</f>
        <v>271.75653</v>
      </c>
      <c r="O97" s="45">
        <f t="shared" ref="O97:O102" si="114">J97+N97</f>
        <v>317.42853000000002</v>
      </c>
      <c r="P97" s="44">
        <f>P98+P99</f>
        <v>90.585509999999999</v>
      </c>
      <c r="Q97" s="44">
        <f t="shared" ref="Q97:R97" si="115">Q98+Q99</f>
        <v>90.585509999999999</v>
      </c>
      <c r="R97" s="44">
        <f t="shared" si="115"/>
        <v>90.585509999999999</v>
      </c>
      <c r="S97" s="45">
        <f t="shared" ref="S97:S102" si="116">P97+Q97+R97</f>
        <v>271.75653</v>
      </c>
      <c r="T97" s="45">
        <f t="shared" ref="T97:T102" si="117">O97+S97</f>
        <v>589.18506000000002</v>
      </c>
      <c r="U97" s="44">
        <f t="shared" ref="U97" si="118">U98+U99</f>
        <v>90.585509999999999</v>
      </c>
      <c r="V97" s="44">
        <f t="shared" ref="V97" si="119">V98+V99</f>
        <v>90.585509999999999</v>
      </c>
      <c r="W97" s="44">
        <f t="shared" ref="W97" si="120">W98+W99</f>
        <v>90.585509999999999</v>
      </c>
      <c r="X97" s="45">
        <f t="shared" si="102"/>
        <v>271.75653</v>
      </c>
    </row>
    <row r="98" spans="2:25" x14ac:dyDescent="0.25">
      <c r="B98" s="52" t="s">
        <v>78</v>
      </c>
      <c r="C98" s="60">
        <v>115.815</v>
      </c>
      <c r="D98" s="60">
        <f t="shared" si="104"/>
        <v>27.812999999999988</v>
      </c>
      <c r="E98" s="60">
        <v>143.62799999999999</v>
      </c>
      <c r="F98" s="45">
        <f t="shared" si="89"/>
        <v>182.68799999999999</v>
      </c>
      <c r="G98" s="44">
        <v>15.224</v>
      </c>
      <c r="H98" s="44">
        <v>15.224</v>
      </c>
      <c r="I98" s="44">
        <v>15.224</v>
      </c>
      <c r="J98" s="45">
        <f t="shared" si="94"/>
        <v>45.671999999999997</v>
      </c>
      <c r="K98" s="44">
        <v>15.224</v>
      </c>
      <c r="L98" s="44">
        <v>15.224</v>
      </c>
      <c r="M98" s="44">
        <v>15.224</v>
      </c>
      <c r="N98" s="45">
        <f t="shared" si="113"/>
        <v>45.671999999999997</v>
      </c>
      <c r="O98" s="45">
        <f t="shared" si="114"/>
        <v>91.343999999999994</v>
      </c>
      <c r="P98" s="44">
        <v>15.224</v>
      </c>
      <c r="Q98" s="44">
        <v>15.224</v>
      </c>
      <c r="R98" s="44">
        <v>15.224</v>
      </c>
      <c r="S98" s="45">
        <f t="shared" si="116"/>
        <v>45.671999999999997</v>
      </c>
      <c r="T98" s="45">
        <f t="shared" si="117"/>
        <v>137.01599999999999</v>
      </c>
      <c r="U98" s="44">
        <v>15.224</v>
      </c>
      <c r="V98" s="44">
        <v>15.224</v>
      </c>
      <c r="W98" s="44">
        <v>15.224</v>
      </c>
      <c r="X98" s="45">
        <f t="shared" si="102"/>
        <v>45.671999999999997</v>
      </c>
    </row>
    <row r="99" spans="2:25" x14ac:dyDescent="0.25">
      <c r="B99" s="51" t="s">
        <v>121</v>
      </c>
      <c r="C99" s="60">
        <f>68.218+4.927+24.643</f>
        <v>97.788000000000011</v>
      </c>
      <c r="D99" s="60">
        <f t="shared" si="104"/>
        <v>252.00200000000001</v>
      </c>
      <c r="E99" s="60">
        <v>349.79</v>
      </c>
      <c r="F99" s="45">
        <f t="shared" si="89"/>
        <v>678.25358999999992</v>
      </c>
      <c r="G99" s="44">
        <v>0</v>
      </c>
      <c r="H99" s="44">
        <v>0</v>
      </c>
      <c r="I99" s="44">
        <v>0</v>
      </c>
      <c r="J99" s="45">
        <f t="shared" si="94"/>
        <v>0</v>
      </c>
      <c r="K99" s="44">
        <v>75.361509999999996</v>
      </c>
      <c r="L99" s="44">
        <v>75.361509999999996</v>
      </c>
      <c r="M99" s="44">
        <v>75.361509999999996</v>
      </c>
      <c r="N99" s="45">
        <f t="shared" si="113"/>
        <v>226.08452999999997</v>
      </c>
      <c r="O99" s="45">
        <f t="shared" si="114"/>
        <v>226.08452999999997</v>
      </c>
      <c r="P99" s="44">
        <v>75.361509999999996</v>
      </c>
      <c r="Q99" s="44">
        <v>75.361509999999996</v>
      </c>
      <c r="R99" s="44">
        <v>75.361509999999996</v>
      </c>
      <c r="S99" s="45">
        <f t="shared" si="116"/>
        <v>226.08452999999997</v>
      </c>
      <c r="T99" s="45">
        <f t="shared" si="117"/>
        <v>452.16905999999994</v>
      </c>
      <c r="U99" s="44">
        <v>75.361509999999996</v>
      </c>
      <c r="V99" s="44">
        <v>75.361509999999996</v>
      </c>
      <c r="W99" s="44">
        <v>75.361509999999996</v>
      </c>
      <c r="X99" s="45">
        <f t="shared" si="102"/>
        <v>226.08452999999997</v>
      </c>
    </row>
    <row r="100" spans="2:25" x14ac:dyDescent="0.25">
      <c r="B100" s="52" t="s">
        <v>122</v>
      </c>
      <c r="C100" s="60">
        <v>0</v>
      </c>
      <c r="D100" s="60">
        <f t="shared" si="104"/>
        <v>149.01300000000001</v>
      </c>
      <c r="E100" s="60">
        <f>E101+E102</f>
        <v>149.01300000000001</v>
      </c>
      <c r="F100" s="45">
        <f t="shared" si="89"/>
        <v>260.00436017999994</v>
      </c>
      <c r="G100" s="44">
        <f>G101+G102</f>
        <v>4.5976479999999995</v>
      </c>
      <c r="H100" s="44">
        <f t="shared" ref="H100:I100" si="121">H101+H102</f>
        <v>4.5976479999999995</v>
      </c>
      <c r="I100" s="44">
        <f t="shared" si="121"/>
        <v>4.5976479999999995</v>
      </c>
      <c r="J100" s="45">
        <f t="shared" si="94"/>
        <v>13.792943999999999</v>
      </c>
      <c r="K100" s="44">
        <f t="shared" ref="K100:M100" si="122">K101+K102</f>
        <v>27.356824019999998</v>
      </c>
      <c r="L100" s="44">
        <f t="shared" si="122"/>
        <v>27.356824019999998</v>
      </c>
      <c r="M100" s="44">
        <f t="shared" si="122"/>
        <v>27.356824019999998</v>
      </c>
      <c r="N100" s="45">
        <f t="shared" si="113"/>
        <v>82.070472059999986</v>
      </c>
      <c r="O100" s="45">
        <f t="shared" si="114"/>
        <v>95.863416059999992</v>
      </c>
      <c r="P100" s="44">
        <f t="shared" ref="P100:R100" si="123">P101+P102</f>
        <v>27.356824019999998</v>
      </c>
      <c r="Q100" s="44">
        <f t="shared" si="123"/>
        <v>27.356824019999998</v>
      </c>
      <c r="R100" s="44">
        <f t="shared" si="123"/>
        <v>27.356824019999998</v>
      </c>
      <c r="S100" s="45">
        <f t="shared" si="116"/>
        <v>82.070472059999986</v>
      </c>
      <c r="T100" s="45">
        <f t="shared" si="117"/>
        <v>177.93388811999998</v>
      </c>
      <c r="U100" s="44">
        <f t="shared" ref="U100:W100" si="124">U101+U102</f>
        <v>27.356824019999998</v>
      </c>
      <c r="V100" s="44">
        <f t="shared" si="124"/>
        <v>27.356824019999998</v>
      </c>
      <c r="W100" s="44">
        <f t="shared" si="124"/>
        <v>27.356824019999998</v>
      </c>
      <c r="X100" s="45">
        <f t="shared" si="102"/>
        <v>82.070472059999986</v>
      </c>
    </row>
    <row r="101" spans="2:25" x14ac:dyDescent="0.25">
      <c r="B101" s="51" t="s">
        <v>78</v>
      </c>
      <c r="C101" s="60">
        <v>37.747</v>
      </c>
      <c r="D101" s="60">
        <f t="shared" si="104"/>
        <v>5.6289999999999978</v>
      </c>
      <c r="E101" s="60">
        <f>43.376</f>
        <v>43.375999999999998</v>
      </c>
      <c r="F101" s="45">
        <f t="shared" si="89"/>
        <v>55.171775999999994</v>
      </c>
      <c r="G101" s="44">
        <f>G98*0.302</f>
        <v>4.5976479999999995</v>
      </c>
      <c r="H101" s="44">
        <f t="shared" ref="H101:I101" si="125">H98*0.302</f>
        <v>4.5976479999999995</v>
      </c>
      <c r="I101" s="44">
        <f t="shared" si="125"/>
        <v>4.5976479999999995</v>
      </c>
      <c r="J101" s="45">
        <f t="shared" si="94"/>
        <v>13.792943999999999</v>
      </c>
      <c r="K101" s="44">
        <f t="shared" ref="K101:M101" si="126">K98*0.302</f>
        <v>4.5976479999999995</v>
      </c>
      <c r="L101" s="44">
        <f t="shared" si="126"/>
        <v>4.5976479999999995</v>
      </c>
      <c r="M101" s="44">
        <f t="shared" si="126"/>
        <v>4.5976479999999995</v>
      </c>
      <c r="N101" s="45">
        <f t="shared" si="113"/>
        <v>13.792943999999999</v>
      </c>
      <c r="O101" s="45">
        <f t="shared" si="114"/>
        <v>27.585887999999997</v>
      </c>
      <c r="P101" s="44">
        <f t="shared" ref="P101:R101" si="127">P98*0.302</f>
        <v>4.5976479999999995</v>
      </c>
      <c r="Q101" s="44">
        <f t="shared" si="127"/>
        <v>4.5976479999999995</v>
      </c>
      <c r="R101" s="44">
        <f t="shared" si="127"/>
        <v>4.5976479999999995</v>
      </c>
      <c r="S101" s="45">
        <f t="shared" si="116"/>
        <v>13.792943999999999</v>
      </c>
      <c r="T101" s="45">
        <f t="shared" si="117"/>
        <v>41.378831999999996</v>
      </c>
      <c r="U101" s="44">
        <f t="shared" ref="U101:W101" si="128">U98*0.302</f>
        <v>4.5976479999999995</v>
      </c>
      <c r="V101" s="44">
        <f t="shared" si="128"/>
        <v>4.5976479999999995</v>
      </c>
      <c r="W101" s="44">
        <f t="shared" si="128"/>
        <v>4.5976479999999995</v>
      </c>
      <c r="X101" s="45">
        <f t="shared" si="102"/>
        <v>13.792943999999999</v>
      </c>
    </row>
    <row r="102" spans="2:25" x14ac:dyDescent="0.25">
      <c r="B102" s="52" t="s">
        <v>121</v>
      </c>
      <c r="C102" s="75">
        <f>23.253+11.159+7.928</f>
        <v>42.339999999999996</v>
      </c>
      <c r="D102" s="60">
        <f t="shared" si="104"/>
        <v>63.297000000000004</v>
      </c>
      <c r="E102" s="60">
        <v>105.637</v>
      </c>
      <c r="F102" s="45">
        <f t="shared" si="89"/>
        <v>204.83258417999997</v>
      </c>
      <c r="G102" s="44">
        <f>G99*0.302</f>
        <v>0</v>
      </c>
      <c r="H102" s="44">
        <f t="shared" ref="H102:I102" si="129">H99*0.302</f>
        <v>0</v>
      </c>
      <c r="I102" s="44">
        <f t="shared" si="129"/>
        <v>0</v>
      </c>
      <c r="J102" s="45">
        <f t="shared" si="94"/>
        <v>0</v>
      </c>
      <c r="K102" s="44">
        <f t="shared" ref="K102:M102" si="130">K99*0.302</f>
        <v>22.759176019999998</v>
      </c>
      <c r="L102" s="44">
        <f t="shared" si="130"/>
        <v>22.759176019999998</v>
      </c>
      <c r="M102" s="44">
        <f t="shared" si="130"/>
        <v>22.759176019999998</v>
      </c>
      <c r="N102" s="45">
        <f t="shared" si="113"/>
        <v>68.277528059999995</v>
      </c>
      <c r="O102" s="45">
        <f t="shared" si="114"/>
        <v>68.277528059999995</v>
      </c>
      <c r="P102" s="44">
        <f t="shared" ref="P102:R102" si="131">P99*0.302</f>
        <v>22.759176019999998</v>
      </c>
      <c r="Q102" s="44">
        <f t="shared" si="131"/>
        <v>22.759176019999998</v>
      </c>
      <c r="R102" s="44">
        <f t="shared" si="131"/>
        <v>22.759176019999998</v>
      </c>
      <c r="S102" s="45">
        <f t="shared" si="116"/>
        <v>68.277528059999995</v>
      </c>
      <c r="T102" s="45">
        <f t="shared" si="117"/>
        <v>136.55505611999999</v>
      </c>
      <c r="U102" s="44">
        <f t="shared" ref="U102:W102" si="132">U99*0.302</f>
        <v>22.759176019999998</v>
      </c>
      <c r="V102" s="44">
        <f t="shared" si="132"/>
        <v>22.759176019999998</v>
      </c>
      <c r="W102" s="44">
        <f t="shared" si="132"/>
        <v>22.759176019999998</v>
      </c>
      <c r="X102" s="45">
        <f t="shared" si="102"/>
        <v>68.277528059999995</v>
      </c>
    </row>
    <row r="103" spans="2:25" ht="21" x14ac:dyDescent="0.25">
      <c r="B103" s="32" t="s">
        <v>93</v>
      </c>
      <c r="C103" s="60">
        <f>C104+C105+C106</f>
        <v>51.42</v>
      </c>
      <c r="D103" s="60">
        <f t="shared" ref="D103:W103" si="133">D104+D105+D106</f>
        <v>13</v>
      </c>
      <c r="E103" s="60">
        <v>75.599999999999994</v>
      </c>
      <c r="F103" s="45">
        <f t="shared" si="133"/>
        <v>75.599999999999994</v>
      </c>
      <c r="G103" s="45">
        <f t="shared" si="133"/>
        <v>6.3</v>
      </c>
      <c r="H103" s="45">
        <f t="shared" si="133"/>
        <v>6.3</v>
      </c>
      <c r="I103" s="45">
        <f t="shared" si="133"/>
        <v>6.3</v>
      </c>
      <c r="J103" s="45">
        <f t="shared" si="94"/>
        <v>18.899999999999999</v>
      </c>
      <c r="K103" s="45">
        <f t="shared" si="133"/>
        <v>6.3</v>
      </c>
      <c r="L103" s="45">
        <f t="shared" si="133"/>
        <v>6.3</v>
      </c>
      <c r="M103" s="45">
        <f t="shared" si="133"/>
        <v>6.3</v>
      </c>
      <c r="N103" s="45">
        <f t="shared" si="96"/>
        <v>18.899999999999999</v>
      </c>
      <c r="O103" s="45">
        <f t="shared" si="97"/>
        <v>37.799999999999997</v>
      </c>
      <c r="P103" s="45">
        <f t="shared" si="133"/>
        <v>6.3</v>
      </c>
      <c r="Q103" s="45">
        <f t="shared" si="133"/>
        <v>6.3</v>
      </c>
      <c r="R103" s="45">
        <f t="shared" si="133"/>
        <v>6.3</v>
      </c>
      <c r="S103" s="45">
        <f t="shared" si="99"/>
        <v>18.899999999999999</v>
      </c>
      <c r="T103" s="45">
        <f t="shared" si="100"/>
        <v>56.699999999999996</v>
      </c>
      <c r="U103" s="45">
        <f t="shared" si="133"/>
        <v>6.3</v>
      </c>
      <c r="V103" s="45">
        <f t="shared" si="133"/>
        <v>6.3</v>
      </c>
      <c r="W103" s="45">
        <f t="shared" si="133"/>
        <v>6.3</v>
      </c>
      <c r="X103" s="45">
        <f t="shared" si="102"/>
        <v>18.899999999999999</v>
      </c>
    </row>
    <row r="104" spans="2:25" x14ac:dyDescent="0.25">
      <c r="B104" s="31" t="s">
        <v>73</v>
      </c>
      <c r="C104" s="60">
        <v>51.42</v>
      </c>
      <c r="D104" s="60">
        <v>13</v>
      </c>
      <c r="E104" s="60">
        <v>75.599999999999994</v>
      </c>
      <c r="F104" s="45">
        <f t="shared" ref="F104:F105" si="134">J104+N104+S104+X104</f>
        <v>75.599999999999994</v>
      </c>
      <c r="G104" s="44">
        <v>6.3</v>
      </c>
      <c r="H104" s="44">
        <v>6.3</v>
      </c>
      <c r="I104" s="44">
        <v>6.3</v>
      </c>
      <c r="J104" s="45">
        <f t="shared" si="94"/>
        <v>18.899999999999999</v>
      </c>
      <c r="K104" s="44">
        <v>6.3</v>
      </c>
      <c r="L104" s="44">
        <v>6.3</v>
      </c>
      <c r="M104" s="44">
        <v>6.3</v>
      </c>
      <c r="N104" s="45">
        <f t="shared" si="96"/>
        <v>18.899999999999999</v>
      </c>
      <c r="O104" s="45">
        <f t="shared" si="97"/>
        <v>37.799999999999997</v>
      </c>
      <c r="P104" s="44">
        <v>6.3</v>
      </c>
      <c r="Q104" s="44">
        <v>6.3</v>
      </c>
      <c r="R104" s="44">
        <v>6.3</v>
      </c>
      <c r="S104" s="45">
        <f t="shared" si="99"/>
        <v>18.899999999999999</v>
      </c>
      <c r="T104" s="45">
        <f t="shared" si="100"/>
        <v>56.699999999999996</v>
      </c>
      <c r="U104" s="44">
        <v>6.3</v>
      </c>
      <c r="V104" s="44">
        <v>6.3</v>
      </c>
      <c r="W104" s="44">
        <v>6.3</v>
      </c>
      <c r="X104" s="45">
        <f t="shared" si="102"/>
        <v>18.899999999999999</v>
      </c>
    </row>
    <row r="105" spans="2:25" x14ac:dyDescent="0.25">
      <c r="B105" s="31" t="s">
        <v>74</v>
      </c>
      <c r="C105" s="60">
        <v>0</v>
      </c>
      <c r="D105" s="60">
        <v>0</v>
      </c>
      <c r="E105" s="60">
        <f t="shared" si="103"/>
        <v>0</v>
      </c>
      <c r="F105" s="45">
        <f t="shared" si="134"/>
        <v>0</v>
      </c>
      <c r="G105" s="44"/>
      <c r="H105" s="44"/>
      <c r="I105" s="44"/>
      <c r="J105" s="45">
        <f t="shared" si="94"/>
        <v>0</v>
      </c>
      <c r="K105" s="44"/>
      <c r="L105" s="44"/>
      <c r="M105" s="44"/>
      <c r="N105" s="45">
        <f t="shared" si="96"/>
        <v>0</v>
      </c>
      <c r="O105" s="45">
        <f t="shared" si="97"/>
        <v>0</v>
      </c>
      <c r="P105" s="44"/>
      <c r="Q105" s="44"/>
      <c r="R105" s="44"/>
      <c r="S105" s="45">
        <f t="shared" si="99"/>
        <v>0</v>
      </c>
      <c r="T105" s="45">
        <f t="shared" si="100"/>
        <v>0</v>
      </c>
      <c r="U105" s="44"/>
      <c r="V105" s="44"/>
      <c r="W105" s="44"/>
      <c r="X105" s="45">
        <f t="shared" si="102"/>
        <v>0</v>
      </c>
    </row>
    <row r="106" spans="2:25" x14ac:dyDescent="0.25">
      <c r="B106" s="31" t="s">
        <v>94</v>
      </c>
      <c r="C106" s="60">
        <v>0</v>
      </c>
      <c r="D106" s="60">
        <v>0</v>
      </c>
      <c r="E106" s="60">
        <f t="shared" si="103"/>
        <v>0</v>
      </c>
      <c r="F106" s="45">
        <f>J106+N106+S106+X106</f>
        <v>0</v>
      </c>
      <c r="G106" s="44"/>
      <c r="H106" s="44"/>
      <c r="I106" s="44"/>
      <c r="J106" s="45">
        <f t="shared" si="94"/>
        <v>0</v>
      </c>
      <c r="K106" s="44"/>
      <c r="L106" s="44"/>
      <c r="M106" s="44"/>
      <c r="N106" s="45">
        <f t="shared" si="96"/>
        <v>0</v>
      </c>
      <c r="O106" s="45">
        <f t="shared" si="97"/>
        <v>0</v>
      </c>
      <c r="P106" s="44"/>
      <c r="Q106" s="44"/>
      <c r="R106" s="44"/>
      <c r="S106" s="45">
        <f t="shared" si="99"/>
        <v>0</v>
      </c>
      <c r="T106" s="45">
        <f t="shared" si="100"/>
        <v>0</v>
      </c>
      <c r="U106" s="44"/>
      <c r="V106" s="44"/>
      <c r="W106" s="44"/>
      <c r="X106" s="45">
        <f t="shared" si="102"/>
        <v>0</v>
      </c>
    </row>
    <row r="107" spans="2:25" ht="30" x14ac:dyDescent="0.25">
      <c r="B107" s="77" t="s">
        <v>126</v>
      </c>
      <c r="C107" s="60"/>
      <c r="D107" s="60"/>
      <c r="E107" s="60"/>
      <c r="F107" s="45">
        <f>T107+X107</f>
        <v>5600.0039999999999</v>
      </c>
      <c r="G107" s="44">
        <v>466.66699999999997</v>
      </c>
      <c r="H107" s="44">
        <v>466.66699999999997</v>
      </c>
      <c r="I107" s="44">
        <v>466.66699999999997</v>
      </c>
      <c r="J107" s="45">
        <f>G107+H107+I107</f>
        <v>1400.001</v>
      </c>
      <c r="K107" s="44">
        <v>466.66699999999997</v>
      </c>
      <c r="L107" s="44">
        <v>466.66699999999997</v>
      </c>
      <c r="M107" s="44">
        <v>466.66699999999997</v>
      </c>
      <c r="N107" s="45">
        <f>K107+L107+M107</f>
        <v>1400.001</v>
      </c>
      <c r="O107" s="45">
        <f>J107+N107</f>
        <v>2800.002</v>
      </c>
      <c r="P107" s="44">
        <v>466.66699999999997</v>
      </c>
      <c r="Q107" s="44">
        <v>466.66699999999997</v>
      </c>
      <c r="R107" s="44">
        <v>466.66699999999997</v>
      </c>
      <c r="S107" s="45">
        <f>P107+Q107+R107</f>
        <v>1400.001</v>
      </c>
      <c r="T107" s="45">
        <f t="shared" si="100"/>
        <v>4200.0029999999997</v>
      </c>
      <c r="U107" s="44">
        <v>466.66699999999997</v>
      </c>
      <c r="V107" s="44">
        <v>466.66699999999997</v>
      </c>
      <c r="W107" s="44">
        <v>466.66699999999997</v>
      </c>
      <c r="X107" s="45">
        <f>U107+V107+W107</f>
        <v>1400.001</v>
      </c>
    </row>
    <row r="108" spans="2:25" ht="30.75" thickBot="1" x14ac:dyDescent="0.3">
      <c r="B108" s="34" t="s">
        <v>127</v>
      </c>
      <c r="C108" s="60">
        <v>0</v>
      </c>
      <c r="D108" s="60">
        <v>0</v>
      </c>
      <c r="E108" s="60">
        <v>0</v>
      </c>
      <c r="F108" s="45"/>
      <c r="G108" s="44"/>
      <c r="H108" s="44"/>
      <c r="I108" s="44"/>
      <c r="J108" s="45"/>
      <c r="K108" s="44"/>
      <c r="L108" s="44"/>
      <c r="M108" s="44"/>
      <c r="N108" s="45"/>
      <c r="O108" s="45"/>
      <c r="P108" s="44"/>
      <c r="Q108" s="44"/>
      <c r="R108" s="44"/>
      <c r="S108" s="45"/>
      <c r="T108" s="45"/>
      <c r="U108" s="44"/>
      <c r="V108" s="44"/>
      <c r="W108" s="44"/>
      <c r="X108" s="45"/>
    </row>
    <row r="109" spans="2:25" ht="15.75" thickBot="1" x14ac:dyDescent="0.3">
      <c r="B109" s="34" t="s">
        <v>128</v>
      </c>
      <c r="C109" s="60">
        <f t="shared" ref="C109:X109" si="135">C12-C27</f>
        <v>-6754.635999999995</v>
      </c>
      <c r="D109" s="60">
        <f t="shared" si="135"/>
        <v>1013.2000000000007</v>
      </c>
      <c r="E109" s="60">
        <f t="shared" si="135"/>
        <v>-5741.4359999999942</v>
      </c>
      <c r="F109" s="45">
        <f t="shared" si="135"/>
        <v>-4779.3076621799992</v>
      </c>
      <c r="G109" s="58">
        <f t="shared" si="135"/>
        <v>-1243.3318619999995</v>
      </c>
      <c r="H109" s="58">
        <f t="shared" si="135"/>
        <v>-379.43886199999997</v>
      </c>
      <c r="I109" s="58">
        <f t="shared" si="135"/>
        <v>-777.985862</v>
      </c>
      <c r="J109" s="45">
        <f t="shared" si="135"/>
        <v>-2400.7565859999977</v>
      </c>
      <c r="K109" s="58">
        <f t="shared" si="135"/>
        <v>-721.15921802000048</v>
      </c>
      <c r="L109" s="58">
        <f t="shared" si="135"/>
        <v>-210.81196602000045</v>
      </c>
      <c r="M109" s="58">
        <f t="shared" si="135"/>
        <v>-317.33596601999989</v>
      </c>
      <c r="N109" s="45">
        <f t="shared" si="135"/>
        <v>-1249.3071500599999</v>
      </c>
      <c r="O109" s="45">
        <f t="shared" si="135"/>
        <v>-3650.0637360599976</v>
      </c>
      <c r="P109" s="58">
        <f t="shared" si="135"/>
        <v>-311.47696602000042</v>
      </c>
      <c r="Q109" s="58">
        <f t="shared" si="135"/>
        <v>-116.60296602000062</v>
      </c>
      <c r="R109" s="58">
        <f t="shared" si="135"/>
        <v>-346.42496602000074</v>
      </c>
      <c r="S109" s="45">
        <f t="shared" si="135"/>
        <v>-774.50489806000041</v>
      </c>
      <c r="T109" s="45">
        <f t="shared" si="135"/>
        <v>-4424.5686341199907</v>
      </c>
      <c r="U109" s="58">
        <f t="shared" si="135"/>
        <v>-537.66859202000114</v>
      </c>
      <c r="V109" s="58">
        <f t="shared" si="135"/>
        <v>-42.114218020000862</v>
      </c>
      <c r="W109" s="58">
        <f t="shared" si="135"/>
        <v>225.04378197999949</v>
      </c>
      <c r="X109" s="45">
        <f t="shared" si="135"/>
        <v>-354.73902805999933</v>
      </c>
    </row>
    <row r="110" spans="2:25" ht="60.75" thickBot="1" x14ac:dyDescent="0.3">
      <c r="B110" s="34" t="s">
        <v>129</v>
      </c>
      <c r="C110" s="60"/>
      <c r="D110" s="60"/>
      <c r="E110" s="60"/>
      <c r="F110" s="45"/>
      <c r="G110" s="44"/>
      <c r="H110" s="44"/>
      <c r="I110" s="44"/>
      <c r="J110" s="45">
        <f t="shared" ref="J110:J113" si="136">G110+H110+I110</f>
        <v>0</v>
      </c>
      <c r="K110" s="44"/>
      <c r="L110" s="44"/>
      <c r="M110" s="44"/>
      <c r="N110" s="45">
        <f t="shared" ref="N110:N113" si="137">K110+L110+M110</f>
        <v>0</v>
      </c>
      <c r="O110" s="45">
        <f t="shared" ref="O110:O113" si="138">J110+N110</f>
        <v>0</v>
      </c>
      <c r="P110" s="44"/>
      <c r="Q110" s="44"/>
      <c r="R110" s="44"/>
      <c r="S110" s="45">
        <f t="shared" ref="S110:S113" si="139">P110+Q110+R110</f>
        <v>0</v>
      </c>
      <c r="T110" s="45">
        <f t="shared" ref="T110:T113" si="140">O110+S110</f>
        <v>0</v>
      </c>
      <c r="U110" s="44"/>
      <c r="V110" s="44"/>
      <c r="W110" s="44"/>
      <c r="X110" s="45">
        <f t="shared" ref="X110:X113" si="141">U110+V110+W110</f>
        <v>0</v>
      </c>
      <c r="Y110" s="76">
        <f>X109+T109</f>
        <v>-4779.3076621799901</v>
      </c>
    </row>
    <row r="111" spans="2:25" ht="30.75" thickBot="1" x14ac:dyDescent="0.3">
      <c r="B111" s="34" t="s">
        <v>130</v>
      </c>
      <c r="C111" s="60">
        <v>82</v>
      </c>
      <c r="D111" s="60">
        <v>82</v>
      </c>
      <c r="E111" s="60">
        <v>85.2</v>
      </c>
      <c r="F111" s="45">
        <f>(T111+X111)/2</f>
        <v>77.270833333333329</v>
      </c>
      <c r="G111" s="44">
        <v>75</v>
      </c>
      <c r="H111" s="44">
        <v>75</v>
      </c>
      <c r="I111" s="44">
        <v>75</v>
      </c>
      <c r="J111" s="45">
        <f>(G111+H111+I111)/3</f>
        <v>75</v>
      </c>
      <c r="K111" s="44">
        <v>79.5</v>
      </c>
      <c r="L111" s="44">
        <v>75.5</v>
      </c>
      <c r="M111" s="44">
        <v>75.5</v>
      </c>
      <c r="N111" s="45">
        <f>(K111+L111+M111)/3</f>
        <v>76.833333333333329</v>
      </c>
      <c r="O111" s="45">
        <f>(N111+J111)/2</f>
        <v>75.916666666666657</v>
      </c>
      <c r="P111" s="44">
        <v>75.5</v>
      </c>
      <c r="Q111" s="44">
        <v>75.5</v>
      </c>
      <c r="R111" s="44">
        <v>75.5</v>
      </c>
      <c r="S111" s="45">
        <f>(P111+Q111+R111)/3</f>
        <v>75.5</v>
      </c>
      <c r="T111" s="45">
        <f>(O111+S111)/2</f>
        <v>75.708333333333329</v>
      </c>
      <c r="U111" s="44">
        <v>77.5</v>
      </c>
      <c r="V111" s="44">
        <v>79.5</v>
      </c>
      <c r="W111" s="44">
        <v>79.5</v>
      </c>
      <c r="X111" s="44">
        <f>(U111+V111+W111)/3</f>
        <v>78.833333333333329</v>
      </c>
      <c r="Y111" t="s">
        <v>90</v>
      </c>
    </row>
    <row r="112" spans="2:25" ht="30.75" thickBot="1" x14ac:dyDescent="0.3">
      <c r="B112" s="33" t="s">
        <v>131</v>
      </c>
      <c r="C112" s="60">
        <f>C87/9/C111*1000</f>
        <v>14345.372628726287</v>
      </c>
      <c r="D112" s="60">
        <f>D87/3/D111*1000</f>
        <v>17051.800813008133</v>
      </c>
      <c r="E112" s="60">
        <f>E87/12/E111*1000</f>
        <v>14457.773865414711</v>
      </c>
      <c r="F112" s="45">
        <f>(T112+X112)/2</f>
        <v>19989.867565846947</v>
      </c>
      <c r="G112" s="44">
        <f>(G87+G97)/G111*1000</f>
        <v>20063.746666666666</v>
      </c>
      <c r="H112" s="44">
        <f>(H87+H97)/H111*1000</f>
        <v>20063.746666666666</v>
      </c>
      <c r="I112" s="44">
        <f>(I87+I97)/I111*1000</f>
        <v>20063.746666666666</v>
      </c>
      <c r="J112" s="45">
        <f>(G112+H112+I112)/3</f>
        <v>20063.746666666666</v>
      </c>
      <c r="K112" s="44">
        <f>(K87+K97)/K111*1000</f>
        <v>19876.00641509434</v>
      </c>
      <c r="L112" s="44">
        <f>(L87+L97)/L111*1000</f>
        <v>20124.721986754968</v>
      </c>
      <c r="M112" s="44">
        <f>(M87+M97)/M111*1000</f>
        <v>20124.721986754968</v>
      </c>
      <c r="N112" s="45">
        <f>(K112+L112+M112)/3</f>
        <v>20041.816796201427</v>
      </c>
      <c r="O112" s="45">
        <f>(N112+J112)/2</f>
        <v>20052.781731434046</v>
      </c>
      <c r="P112" s="44">
        <f>(P87+P97)/P111*1000</f>
        <v>20124.721986754968</v>
      </c>
      <c r="Q112" s="44">
        <f>(Q87+Q97)/Q111*1000</f>
        <v>20124.721986754968</v>
      </c>
      <c r="R112" s="44">
        <f>(R87+R97)/R111*1000</f>
        <v>20124.721986754968</v>
      </c>
      <c r="S112" s="45">
        <v>20073.91</v>
      </c>
      <c r="T112" s="45">
        <f>(O112+S112)/2</f>
        <v>20063.345865717023</v>
      </c>
      <c r="U112" s="44">
        <f>(U87+U97)/U111*1000</f>
        <v>19997.154967741935</v>
      </c>
      <c r="V112" s="44">
        <f>(V87+V97)/V111*1000</f>
        <v>19876.00641509434</v>
      </c>
      <c r="W112" s="44">
        <f>(W87+W97)/W111*1000</f>
        <v>19876.00641509434</v>
      </c>
      <c r="X112" s="45">
        <f>(U112+V112+W112)/3</f>
        <v>19916.389265976872</v>
      </c>
    </row>
    <row r="113" spans="2:24" ht="30.75" thickBot="1" x14ac:dyDescent="0.3">
      <c r="B113" s="34" t="s">
        <v>132</v>
      </c>
      <c r="C113" s="60"/>
      <c r="D113" s="60"/>
      <c r="E113" s="60"/>
      <c r="F113" s="45"/>
      <c r="G113" s="44"/>
      <c r="H113" s="44"/>
      <c r="I113" s="44"/>
      <c r="J113" s="45">
        <f t="shared" si="136"/>
        <v>0</v>
      </c>
      <c r="K113" s="44"/>
      <c r="L113" s="44"/>
      <c r="M113" s="44"/>
      <c r="N113" s="45">
        <f t="shared" si="137"/>
        <v>0</v>
      </c>
      <c r="O113" s="45">
        <f t="shared" si="138"/>
        <v>0</v>
      </c>
      <c r="P113" s="44"/>
      <c r="Q113" s="44"/>
      <c r="R113" s="44"/>
      <c r="S113" s="45">
        <f t="shared" si="139"/>
        <v>0</v>
      </c>
      <c r="T113" s="45">
        <f t="shared" si="140"/>
        <v>0</v>
      </c>
      <c r="U113" s="44"/>
      <c r="V113" s="44"/>
      <c r="W113" s="44"/>
      <c r="X113" s="45">
        <f t="shared" si="141"/>
        <v>0</v>
      </c>
    </row>
    <row r="114" spans="2:24" x14ac:dyDescent="0.25">
      <c r="B114" s="1"/>
      <c r="C114" s="65"/>
      <c r="D114" s="65"/>
      <c r="E114" s="65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6" spans="2:24" ht="11.25" customHeight="1" x14ac:dyDescent="0.25">
      <c r="B116" s="125"/>
      <c r="C116" s="125"/>
      <c r="D116" s="125"/>
      <c r="E116" s="125"/>
      <c r="F116" s="125"/>
    </row>
    <row r="118" spans="2:24" x14ac:dyDescent="0.25">
      <c r="C118" t="s">
        <v>98</v>
      </c>
    </row>
    <row r="120" spans="2:24" hidden="1" x14ac:dyDescent="0.25"/>
    <row r="121" spans="2:24" hidden="1" x14ac:dyDescent="0.25"/>
    <row r="122" spans="2:24" x14ac:dyDescent="0.25">
      <c r="C122" t="s">
        <v>97</v>
      </c>
      <c r="G122" t="s">
        <v>124</v>
      </c>
    </row>
  </sheetData>
  <mergeCells count="11">
    <mergeCell ref="B116:F116"/>
    <mergeCell ref="K3:M3"/>
    <mergeCell ref="B8:B10"/>
    <mergeCell ref="E8:E10"/>
    <mergeCell ref="F8:X8"/>
    <mergeCell ref="F9:F10"/>
    <mergeCell ref="G9:X9"/>
    <mergeCell ref="F4:V4"/>
    <mergeCell ref="F5:U5"/>
    <mergeCell ref="C8:C10"/>
    <mergeCell ref="D8:D10"/>
  </mergeCells>
  <pageMargins left="0.11811023622047245" right="0.11811023622047245" top="0.74803149606299213" bottom="0.5511811023622047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тепло</vt:lpstr>
      <vt:lpstr>ВСЕГО</vt:lpstr>
      <vt:lpstr> ВС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2018-03-27T06:00:24Z</dcterms:modified>
</cp:coreProperties>
</file>