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Свод мун.зад." sheetId="1" r:id="rId1"/>
    <sheet name="Ресурсн.обеспеч." sheetId="2" r:id="rId2"/>
    <sheet name="Инфор. о рес.об." sheetId="3" r:id="rId3"/>
  </sheets>
  <definedNames>
    <definedName name="_xlnm.Print_Area" localSheetId="2">'Инфор. о рес.об.'!$A$1:$H$283</definedName>
    <definedName name="_xlnm.Print_Area" localSheetId="1">'Ресурсн.обеспеч.'!$A$1:$L$74</definedName>
    <definedName name="_xlnm.Print_Area" localSheetId="0">'Свод мун.зад.'!$A$1:$H$18</definedName>
  </definedNames>
  <calcPr fullCalcOnLoad="1"/>
</workbook>
</file>

<file path=xl/sharedStrings.xml><?xml version="1.0" encoding="utf-8"?>
<sst xmlns="http://schemas.openxmlformats.org/spreadsheetml/2006/main" count="585" uniqueCount="168">
  <si>
    <t>№ п/п</t>
  </si>
  <si>
    <t>Наименование муниципальной услуги(работы), показателя объема услуги (работы)</t>
  </si>
  <si>
    <t>Расходы бюджета Ханкайского муниципального района на оказание муниципальной услуги (выполнение работы), тыс.руб.</t>
  </si>
  <si>
    <t>Услуги по реализации основных государственных образовательных программ по дошкольному воспитанию</t>
  </si>
  <si>
    <t>Услуги по реализации основных общеобразовательных  государственных программ</t>
  </si>
  <si>
    <t>Итого</t>
  </si>
  <si>
    <t>Наименование муниципальной программы, подпрограммы, отдельного мероприятия</t>
  </si>
  <si>
    <t>Ответственный исполнитель, соисполнитель</t>
  </si>
  <si>
    <t>Код бюджетной классификации</t>
  </si>
  <si>
    <t>Расходы (тыс.руб.), годы</t>
  </si>
  <si>
    <t>ГРБС</t>
  </si>
  <si>
    <t>РзПр</t>
  </si>
  <si>
    <t>ЦСР</t>
  </si>
  <si>
    <t>ВР</t>
  </si>
  <si>
    <t>Мероприятия по профилактике терроризма и экстремизма</t>
  </si>
  <si>
    <t>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</si>
  <si>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2.2.</t>
  </si>
  <si>
    <t>Подпрограмма «Развитие системы общего образования в Ханкайском муниципальном районе» на 2014-2018 годы</t>
  </si>
  <si>
    <t>Программно-техническое обслуживание сети Интернет</t>
  </si>
  <si>
    <t>Мероприятия по противодействию незаконному обороту наркотиков</t>
  </si>
  <si>
    <t>Подпрограмма «Развитие системы дополнительного образования в Ханкайском муниципальном районе» на 2014-2018 годы</t>
  </si>
  <si>
    <t>2.1.</t>
  </si>
  <si>
    <t>Оснащение муниципальных учреждений недвижимым  и особо ценным движимым имуществом</t>
  </si>
  <si>
    <t>Отдельные мероприятия</t>
  </si>
  <si>
    <t>Мероприятия по профилактике правонарушений и борьбе с преступностью</t>
  </si>
  <si>
    <t>Руководство и управление в  сфере установленных функций органов местного самоуправления</t>
  </si>
  <si>
    <t>Обеспечение деятельности (оказание услуг, выполнение работ) муниципальных учреждений</t>
  </si>
  <si>
    <t>0701</t>
  </si>
  <si>
    <t>0702</t>
  </si>
  <si>
    <t>0127003</t>
  </si>
  <si>
    <t>0127005</t>
  </si>
  <si>
    <t>0709</t>
  </si>
  <si>
    <t>0192005</t>
  </si>
  <si>
    <t>000</t>
  </si>
  <si>
    <t>Оценка расходов (тыс.руб.)</t>
  </si>
  <si>
    <t>Источники ресурсного обеспечения</t>
  </si>
  <si>
    <t>ИНФОРМАЦИЯ О РЕСУРСНОМ ОБЕСПЕЧЕНИИ МУНИЦИПАЛЬНОЙ ПРОГРАММЫ  "РАЗВИТИЕ ОБРАЗОВАНИЯ В ХАНКАЙСКОМ МУНИЦИПАЛЬНОМ РАЙОНЕ" НА 2014-2018 годыЗА СЧЕТ СРЕДСТВ БЮДЖЕТА ХАНКАЙСКОГО МУНИЦИПАЛЬНОГО РАЙОНА И ПРОГНОЗНАЯ ОЦЕНКА ПРИВЛЕКАЕМЫХ НА РЕАЛИЗАЦИЮ ЕЕ ЦЕЛЕЙ СРЕДСТВ КРАЕВОГО И ФЕДЕРАЛЬНОГО БЮДЖЕТОВ, БЮДЖЕТОВ ГОСУДАРСТВЕННЫХ ВНЕБЮДЖЕТНЫХ ФОНДОВ,ИНЫХ ВНЕБЮДЖЕТНЫХ ИСТОЧНИКОВ</t>
  </si>
  <si>
    <t>Муниципальная программа "Развитие образования в Ханкайском муниципальном районе" на 2014-2018 годы</t>
  </si>
  <si>
    <t>всего</t>
  </si>
  <si>
    <t>федеральный бюджет (субсидии, субвенции, иные межбюджетные трансферты)</t>
  </si>
  <si>
    <t>краевой бюджет (субсидии,субвенции, иные межбюджетные трансферты)</t>
  </si>
  <si>
    <t>бюджет Ханкайского муниципального района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</si>
  <si>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</si>
  <si>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</si>
  <si>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>иные внебюджетные источники</t>
  </si>
  <si>
    <t>Выплата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</si>
  <si>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Организация и обеспечение оздоровления и отдыха детей в каникулярное время</t>
  </si>
  <si>
    <t>Управление народного образования Администрации Ханкайского муниципального района</t>
  </si>
  <si>
    <t>Приложение № 4  к муниципальной программе "Развитие образования в Ханкайском муниципальном районе" на 2014-2018 годы</t>
  </si>
  <si>
    <t>2.3.</t>
  </si>
  <si>
    <t>Мероприятия по энергосбережению и повышению энергетической эффективности</t>
  </si>
  <si>
    <t>2.4.</t>
  </si>
  <si>
    <t>2.5.</t>
  </si>
  <si>
    <t>2.6.</t>
  </si>
  <si>
    <t>3.</t>
  </si>
  <si>
    <t>3.1.</t>
  </si>
  <si>
    <t>3.2.</t>
  </si>
  <si>
    <t>3.3.</t>
  </si>
  <si>
    <t xml:space="preserve">Оснащение муниципальных общеобразовательных организаций недвижимым  и особо ценным движимым имуществом </t>
  </si>
  <si>
    <t>3.4.</t>
  </si>
  <si>
    <t>3.5.</t>
  </si>
  <si>
    <t>Организация питания учащихся начальных классов общеобразовательных организаций</t>
  </si>
  <si>
    <t xml:space="preserve">Оснащение муниципальных дошкольных образовательных  организаций недвижимым  и особо ценным движимым имуществом </t>
  </si>
  <si>
    <t>Обеспечение деятельности (оказание услуг, выполнение работ) муниципальных общеобразовательных организаций</t>
  </si>
  <si>
    <t>3.6.</t>
  </si>
  <si>
    <t>3.7.</t>
  </si>
  <si>
    <t>3.8.</t>
  </si>
  <si>
    <t xml:space="preserve">Мероприятия по энергосбережению и повышению энергетической эффективности </t>
  </si>
  <si>
    <t>3.9.</t>
  </si>
  <si>
    <t>4.</t>
  </si>
  <si>
    <t>4.1.</t>
  </si>
  <si>
    <t>Обеспечение деятельности (оказание услуг, выполнение работ) муниципальных организаций дополнительного образования детей</t>
  </si>
  <si>
    <t>4.2.</t>
  </si>
  <si>
    <t>4.3.</t>
  </si>
  <si>
    <t>Оснащение муниципальных образовательных организаций недвижимым  и особо ценным движимым имуществом</t>
  </si>
  <si>
    <t>4.4.</t>
  </si>
  <si>
    <t>4.5.</t>
  </si>
  <si>
    <t>4.6.</t>
  </si>
  <si>
    <t>5</t>
  </si>
  <si>
    <t>5.1.</t>
  </si>
  <si>
    <t>5.2.</t>
  </si>
  <si>
    <t>5.3.</t>
  </si>
  <si>
    <t>5.4.</t>
  </si>
  <si>
    <t>Приложение № 3  к муниципальной программе "Развитие образования в Ханкайском муниципальном районе" на 2014-2018 годы</t>
  </si>
  <si>
    <t>ПРОГНОЗ СВОДНЫХ ПОКАЗАТЕЛЕЙ МУНИЦИПАЛЬНЫХ ЗАДАНИЙ НА ОКАЗАНИЕ МУНИЦИПАЛЬНЫХ УСЛУГ (ВЫПОЛНЕНИЕ РАБОТ) МУНИЦИПАЛЬНЫМИ И КАЗЕННЫМИ УЧРЕЖДЕНИЯМИ ПО МУНИЦИПАЛЬНОЙ ПРОГРАММЕ "РАЗВИТИЕ ОБРАЗОВАНИЯ В ХАНКАЙСКОМ МУНИЦИПАЛЬНОМ РАЙОНЕ" НА 2014-2018 ГОДЫ</t>
  </si>
  <si>
    <t xml:space="preserve">Услуги по предоставлению      
дополнительного образования   
</t>
  </si>
  <si>
    <t>Управление народного образования Администрации Ханкайского муниципального района,комиссия по делам несовершеннолетних</t>
  </si>
  <si>
    <t>Подпрограмма Развитие дошкольного образования в Ханкайском муниципальном районе» на 2014-2018  годы</t>
  </si>
  <si>
    <t>2.</t>
  </si>
  <si>
    <t>РЕСУРСНОЕ ОБЕСПЕЧЕНИЕ РЕАЛИЗАЦИИ МУНИЦИПАЛЬНОЙ ПРОГРАММЫ   "РАЗВИТИЕ ОБРАЗОВАНИЯ В ХАНКАЙСКОМ МУНИЦИПАЛЬНОМ РАЙОНЕ" НА 2014-2018 ГОДЫ ЗА СЧЕТ СРЕДСТВ БЮДЖЕТА ХАНКАЙСКОГО МУНИЦИПАЛЬНОГО РАЙОНА, (ТЫС. РУБ.).</t>
  </si>
  <si>
    <t>Приложение № 5  к муниципальной программе "Развитие образования в Ханкайском муниципальном районе" на 2014-2018 годы</t>
  </si>
  <si>
    <t>Обеспечение деятельности (оказание услуг, выполнение работ) муниципальных организаий дополнительного образования детей</t>
  </si>
  <si>
    <t>5.</t>
  </si>
  <si>
    <t>Оснащение муниципальных  образовательных организаций недвижимым  и особо ценным движимым имуществом</t>
  </si>
  <si>
    <t>0707</t>
  </si>
  <si>
    <t xml:space="preserve">Обеспечение деятельности (оказание услуг, выполнение работ) муниципальных дошкольных образовательных организаций </t>
  </si>
  <si>
    <t>Обеспечение беспрепятственного доступа инвалидов в образовательные организации</t>
  </si>
  <si>
    <t xml:space="preserve">Обеспечение беспрепятственного доступа инвалидов в образовательные организации </t>
  </si>
  <si>
    <t>Значение показателя объема муниципальной услуги (работы), чел.</t>
  </si>
  <si>
    <t>0700</t>
  </si>
  <si>
    <t>111</t>
  </si>
  <si>
    <t>Обеспечение деятельности (оказание услуг, выполнение работ) муниципальных автономных организаций</t>
  </si>
  <si>
    <t>Обеспечение деятельности (оказание услуг, выполнение работ) муниципальных автономных  организаций</t>
  </si>
  <si>
    <t>5.5.</t>
  </si>
  <si>
    <t>Обеспечение питанием обучающихся общеобразовательных организаций  Ханкайского муниципального района</t>
  </si>
  <si>
    <t>5.6.</t>
  </si>
  <si>
    <t>4.7.</t>
  </si>
  <si>
    <t>Организация , проведение и участие в спортивных мероприятиях</t>
  </si>
  <si>
    <t>0132017</t>
  </si>
  <si>
    <t>243/612</t>
  </si>
  <si>
    <t>1105</t>
  </si>
  <si>
    <t xml:space="preserve">Мероприятия для детей и учащейся молодежи </t>
  </si>
  <si>
    <t>Мероприятия для детей и учащейся молодежи</t>
  </si>
  <si>
    <t>0100000000</t>
  </si>
  <si>
    <t>0110000000</t>
  </si>
  <si>
    <t>0111220500</t>
  </si>
  <si>
    <t>2.7</t>
  </si>
  <si>
    <t xml:space="preserve">Обеспечение беспрепятственного доступа инвалидов к объектам социальной инфраструктуры </t>
  </si>
  <si>
    <t>0111220020</t>
  </si>
  <si>
    <t>0120000000</t>
  </si>
  <si>
    <t>0121120020</t>
  </si>
  <si>
    <t>0121320500</t>
  </si>
  <si>
    <t>0120020700</t>
  </si>
  <si>
    <t>0121170030</t>
  </si>
  <si>
    <t>0121270050</t>
  </si>
  <si>
    <t>0130000000</t>
  </si>
  <si>
    <t>0131120020</t>
  </si>
  <si>
    <t>0131220500</t>
  </si>
  <si>
    <t>0130070040</t>
  </si>
  <si>
    <t>3.10</t>
  </si>
  <si>
    <t>0121220050</t>
  </si>
  <si>
    <t>0191220160</t>
  </si>
  <si>
    <t>0191110030</t>
  </si>
  <si>
    <t>0191170010</t>
  </si>
  <si>
    <t>0191170070</t>
  </si>
  <si>
    <t>0111270060</t>
  </si>
  <si>
    <t>0111220600</t>
  </si>
  <si>
    <t>0111220040</t>
  </si>
  <si>
    <t>0111270050</t>
  </si>
  <si>
    <t>0111170020</t>
  </si>
  <si>
    <t>0121270060</t>
  </si>
  <si>
    <t>0121220040</t>
  </si>
  <si>
    <t>0121220030</t>
  </si>
  <si>
    <t>0121220600</t>
  </si>
  <si>
    <t>0131170050</t>
  </si>
  <si>
    <t>0131170060</t>
  </si>
  <si>
    <t>0131220040</t>
  </si>
  <si>
    <t>0131220600</t>
  </si>
  <si>
    <t>0191100000</t>
  </si>
  <si>
    <t>0191170060</t>
  </si>
  <si>
    <t>3.11.</t>
  </si>
  <si>
    <t>2.8.</t>
  </si>
  <si>
    <t>2.8</t>
  </si>
  <si>
    <t>3.11</t>
  </si>
  <si>
    <t>4.8.</t>
  </si>
  <si>
    <t>Выполнение работ, услуг, связанных со строительством,  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</si>
  <si>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 xml:space="preserve">Управление народного образования Администрации </t>
  </si>
  <si>
    <t>Ханкайского муниципального района</t>
  </si>
  <si>
    <t xml:space="preserve">Управление народного образования Администрации Ханкайского </t>
  </si>
  <si>
    <t>муниципального района</t>
  </si>
  <si>
    <t xml:space="preserve">Приложение  № 2                                         </t>
  </si>
  <si>
    <t>Приложение № 3</t>
  </si>
  <si>
    <t xml:space="preserve">к постановлению Администрации                                              муниципального района                                                                          </t>
  </si>
  <si>
    <t xml:space="preserve">Подпрограмма «Развитие системы общего образования в Ханкайском </t>
  </si>
  <si>
    <t>муниципальном районе» на 2014-2018 годы</t>
  </si>
  <si>
    <t>от    26.02.2016                             №  111-па</t>
  </si>
  <si>
    <t xml:space="preserve">  к постановлению Администрации                                                      муниципального района                                                                                  от    26.02.2016                            №  111-па</t>
  </si>
  <si>
    <t>Приложение  № 1                                                                                                                              к постановлению Администрации                                                               муниципального района                                                                                                                от  26.02.2016                                  № 111-па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</si>
</sst>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2">
    <xf numFmtId="0" fontId="0" fillId="0" borderId="0" xfId="0" applyFont="1" applyAlignment="1">
      <alignment/>
    </xf>
    <xf numFmtId="0" fontId="38" fillId="0" borderId="10" xfId="0" applyNumberFormat="1" applyFont="1" applyBorder="1" applyAlignment="1">
      <alignment vertical="top" wrapText="1"/>
    </xf>
    <xf numFmtId="49" fontId="38" fillId="0" borderId="10" xfId="0" applyNumberFormat="1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vertical="center"/>
    </xf>
    <xf numFmtId="0" fontId="38" fillId="0" borderId="0" xfId="0" applyFont="1" applyAlignment="1">
      <alignment/>
    </xf>
    <xf numFmtId="49" fontId="38" fillId="0" borderId="10" xfId="0" applyNumberFormat="1" applyFont="1" applyBorder="1" applyAlignment="1">
      <alignment/>
    </xf>
    <xf numFmtId="0" fontId="39" fillId="0" borderId="0" xfId="0" applyFont="1" applyAlignment="1">
      <alignment/>
    </xf>
    <xf numFmtId="49" fontId="38" fillId="0" borderId="10" xfId="0" applyNumberFormat="1" applyFont="1" applyBorder="1" applyAlignment="1">
      <alignment vertical="top"/>
    </xf>
    <xf numFmtId="0" fontId="38" fillId="0" borderId="10" xfId="0" applyFont="1" applyBorder="1" applyAlignment="1">
      <alignment vertical="top"/>
    </xf>
    <xf numFmtId="0" fontId="38" fillId="0" borderId="11" xfId="0" applyFont="1" applyBorder="1" applyAlignment="1">
      <alignment wrapText="1"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49" fontId="38" fillId="0" borderId="12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wrapText="1"/>
    </xf>
    <xf numFmtId="0" fontId="40" fillId="0" borderId="10" xfId="0" applyFont="1" applyBorder="1" applyAlignment="1">
      <alignment/>
    </xf>
    <xf numFmtId="0" fontId="38" fillId="0" borderId="1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38" fillId="0" borderId="12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/>
    </xf>
    <xf numFmtId="164" fontId="38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40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wrapText="1"/>
    </xf>
    <xf numFmtId="0" fontId="38" fillId="0" borderId="0" xfId="0" applyFont="1" applyAlignment="1">
      <alignment wrapText="1"/>
    </xf>
    <xf numFmtId="0" fontId="38" fillId="0" borderId="11" xfId="0" applyFont="1" applyBorder="1" applyAlignment="1">
      <alignment vertical="center" wrapText="1"/>
    </xf>
    <xf numFmtId="0" fontId="38" fillId="0" borderId="10" xfId="0" applyNumberFormat="1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left" vertical="top" wrapText="1"/>
    </xf>
    <xf numFmtId="0" fontId="38" fillId="0" borderId="10" xfId="0" applyFont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vertical="top" wrapText="1"/>
    </xf>
    <xf numFmtId="0" fontId="38" fillId="0" borderId="10" xfId="0" applyFont="1" applyFill="1" applyBorder="1" applyAlignment="1">
      <alignment horizontal="center" vertical="top"/>
    </xf>
    <xf numFmtId="0" fontId="38" fillId="0" borderId="11" xfId="0" applyFont="1" applyBorder="1" applyAlignment="1">
      <alignment horizontal="left" vertical="top" wrapText="1"/>
    </xf>
    <xf numFmtId="0" fontId="41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40" fillId="0" borderId="0" xfId="0" applyFont="1" applyAlignment="1">
      <alignment wrapText="1"/>
    </xf>
    <xf numFmtId="0" fontId="38" fillId="0" borderId="14" xfId="0" applyFont="1" applyBorder="1" applyAlignment="1">
      <alignment vertical="center" wrapText="1"/>
    </xf>
    <xf numFmtId="0" fontId="38" fillId="0" borderId="15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0" xfId="0" applyFont="1" applyAlignment="1">
      <alignment horizontal="center" wrapText="1"/>
    </xf>
    <xf numFmtId="0" fontId="38" fillId="0" borderId="12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left" vertical="top" wrapText="1"/>
    </xf>
    <xf numFmtId="0" fontId="38" fillId="0" borderId="12" xfId="0" applyFont="1" applyBorder="1" applyAlignment="1">
      <alignment horizontal="center" vertical="top" wrapText="1"/>
    </xf>
    <xf numFmtId="0" fontId="38" fillId="0" borderId="13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 wrapText="1"/>
    </xf>
    <xf numFmtId="49" fontId="38" fillId="0" borderId="13" xfId="0" applyNumberFormat="1" applyFont="1" applyBorder="1" applyAlignment="1">
      <alignment horizontal="center" vertical="top" wrapText="1"/>
    </xf>
    <xf numFmtId="49" fontId="38" fillId="0" borderId="16" xfId="0" applyNumberFormat="1" applyFont="1" applyBorder="1" applyAlignment="1">
      <alignment horizontal="center" vertical="top" wrapText="1"/>
    </xf>
    <xf numFmtId="49" fontId="38" fillId="0" borderId="12" xfId="0" applyNumberFormat="1" applyFont="1" applyBorder="1" applyAlignment="1">
      <alignment horizontal="center" vertical="top"/>
    </xf>
    <xf numFmtId="49" fontId="38" fillId="0" borderId="16" xfId="0" applyNumberFormat="1" applyFont="1" applyBorder="1" applyAlignment="1">
      <alignment horizontal="center" vertical="top"/>
    </xf>
    <xf numFmtId="49" fontId="38" fillId="0" borderId="13" xfId="0" applyNumberFormat="1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 wrapText="1"/>
    </xf>
    <xf numFmtId="0" fontId="38" fillId="0" borderId="15" xfId="0" applyFont="1" applyBorder="1" applyAlignment="1">
      <alignment horizontal="center" vertical="top" wrapText="1"/>
    </xf>
    <xf numFmtId="0" fontId="38" fillId="0" borderId="11" xfId="0" applyFont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39" fillId="0" borderId="0" xfId="0" applyFont="1" applyAlignment="1">
      <alignment horizontal="center" wrapText="1"/>
    </xf>
    <xf numFmtId="0" fontId="38" fillId="0" borderId="14" xfId="0" applyFont="1" applyBorder="1" applyAlignment="1">
      <alignment horizontal="center" vertical="top"/>
    </xf>
    <xf numFmtId="0" fontId="38" fillId="0" borderId="15" xfId="0" applyFont="1" applyBorder="1" applyAlignment="1">
      <alignment horizontal="center" vertical="top"/>
    </xf>
    <xf numFmtId="0" fontId="38" fillId="0" borderId="11" xfId="0" applyFont="1" applyBorder="1" applyAlignment="1">
      <alignment horizontal="center" vertical="top"/>
    </xf>
    <xf numFmtId="0" fontId="38" fillId="0" borderId="12" xfId="0" applyFont="1" applyBorder="1" applyAlignment="1">
      <alignment horizontal="center" vertical="top"/>
    </xf>
    <xf numFmtId="0" fontId="38" fillId="0" borderId="16" xfId="0" applyFont="1" applyBorder="1" applyAlignment="1">
      <alignment horizontal="center" vertical="top"/>
    </xf>
    <xf numFmtId="1" fontId="38" fillId="0" borderId="12" xfId="0" applyNumberFormat="1" applyFont="1" applyBorder="1" applyAlignment="1">
      <alignment horizontal="center" vertical="top" wrapText="1"/>
    </xf>
    <xf numFmtId="1" fontId="38" fillId="0" borderId="16" xfId="0" applyNumberFormat="1" applyFont="1" applyBorder="1" applyAlignment="1">
      <alignment horizontal="center" vertical="top" wrapText="1"/>
    </xf>
    <xf numFmtId="0" fontId="38" fillId="0" borderId="10" xfId="0" applyNumberFormat="1" applyFont="1" applyBorder="1" applyAlignment="1">
      <alignment horizontal="center" vertical="top" wrapText="1"/>
    </xf>
    <xf numFmtId="0" fontId="38" fillId="0" borderId="12" xfId="0" applyFont="1" applyBorder="1" applyAlignment="1">
      <alignment horizontal="center" wrapText="1"/>
    </xf>
    <xf numFmtId="0" fontId="38" fillId="0" borderId="13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41" fillId="0" borderId="0" xfId="0" applyFont="1" applyAlignment="1">
      <alignment horizontal="center" vertical="top" wrapText="1"/>
    </xf>
    <xf numFmtId="0" fontId="38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0" fontId="38" fillId="0" borderId="15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49" fontId="38" fillId="0" borderId="10" xfId="0" applyNumberFormat="1" applyFont="1" applyBorder="1" applyAlignment="1">
      <alignment horizontal="center" vertical="top" wrapText="1"/>
    </xf>
    <xf numFmtId="0" fontId="39" fillId="0" borderId="0" xfId="0" applyFont="1" applyAlignment="1">
      <alignment vertical="top" wrapText="1"/>
    </xf>
    <xf numFmtId="0" fontId="38" fillId="0" borderId="13" xfId="0" applyFont="1" applyBorder="1" applyAlignment="1">
      <alignment horizontal="center" vertical="top"/>
    </xf>
    <xf numFmtId="0" fontId="38" fillId="0" borderId="12" xfId="0" applyNumberFormat="1" applyFont="1" applyBorder="1" applyAlignment="1">
      <alignment horizontal="center" vertical="top" wrapText="1"/>
    </xf>
    <xf numFmtId="0" fontId="38" fillId="0" borderId="16" xfId="0" applyNumberFormat="1" applyFont="1" applyBorder="1" applyAlignment="1">
      <alignment horizontal="center" vertical="top" wrapText="1"/>
    </xf>
    <xf numFmtId="0" fontId="38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C1">
      <selection activeCell="D1" sqref="D1:H2"/>
    </sheetView>
  </sheetViews>
  <sheetFormatPr defaultColWidth="9.140625" defaultRowHeight="15"/>
  <cols>
    <col min="1" max="1" width="6.7109375" style="0" customWidth="1"/>
    <col min="2" max="2" width="49.140625" style="0" customWidth="1"/>
    <col min="3" max="3" width="11.421875" style="0" customWidth="1"/>
    <col min="4" max="4" width="11.00390625" style="0" customWidth="1"/>
    <col min="5" max="5" width="10.140625" style="0" customWidth="1"/>
    <col min="6" max="6" width="13.8515625" style="0" customWidth="1"/>
    <col min="7" max="7" width="13.140625" style="0" customWidth="1"/>
    <col min="8" max="8" width="13.8515625" style="0" customWidth="1"/>
  </cols>
  <sheetData>
    <row r="1" spans="4:8" ht="29.25" customHeight="1">
      <c r="D1" s="47" t="s">
        <v>167</v>
      </c>
      <c r="E1" s="47"/>
      <c r="F1" s="47"/>
      <c r="G1" s="47"/>
      <c r="H1" s="47"/>
    </row>
    <row r="2" spans="4:8" ht="30" customHeight="1">
      <c r="D2" s="47"/>
      <c r="E2" s="47"/>
      <c r="F2" s="47"/>
      <c r="G2" s="47"/>
      <c r="H2" s="47"/>
    </row>
    <row r="3" spans="1:8" ht="15" customHeight="1">
      <c r="A3" s="7"/>
      <c r="B3" s="7"/>
      <c r="C3" s="7"/>
      <c r="D3" s="48" t="s">
        <v>83</v>
      </c>
      <c r="E3" s="49"/>
      <c r="F3" s="49"/>
      <c r="G3" s="49"/>
      <c r="H3" s="49"/>
    </row>
    <row r="4" spans="1:8" ht="15" customHeight="1">
      <c r="A4" s="7"/>
      <c r="B4" s="7"/>
      <c r="C4" s="7"/>
      <c r="D4" s="49"/>
      <c r="E4" s="49"/>
      <c r="F4" s="49"/>
      <c r="G4" s="49"/>
      <c r="H4" s="49"/>
    </row>
    <row r="5" spans="1:8" ht="11.25" customHeight="1">
      <c r="A5" s="7"/>
      <c r="B5" s="7"/>
      <c r="C5" s="7"/>
      <c r="D5" s="49"/>
      <c r="E5" s="49"/>
      <c r="F5" s="49"/>
      <c r="G5" s="49"/>
      <c r="H5" s="49"/>
    </row>
    <row r="6" spans="1:8" ht="11.25" customHeight="1">
      <c r="A6" s="7"/>
      <c r="B6" s="7"/>
      <c r="C6" s="7"/>
      <c r="D6" s="49"/>
      <c r="E6" s="49"/>
      <c r="F6" s="49"/>
      <c r="G6" s="49"/>
      <c r="H6" s="49"/>
    </row>
    <row r="7" spans="1:8" ht="15" customHeight="1">
      <c r="A7" s="58" t="s">
        <v>84</v>
      </c>
      <c r="B7" s="58"/>
      <c r="C7" s="58"/>
      <c r="D7" s="58"/>
      <c r="E7" s="58"/>
      <c r="F7" s="58"/>
      <c r="G7" s="58"/>
      <c r="H7" s="58"/>
    </row>
    <row r="8" spans="1:8" ht="15" customHeight="1">
      <c r="A8" s="58"/>
      <c r="B8" s="58"/>
      <c r="C8" s="58"/>
      <c r="D8" s="58"/>
      <c r="E8" s="58"/>
      <c r="F8" s="58"/>
      <c r="G8" s="58"/>
      <c r="H8" s="58"/>
    </row>
    <row r="9" spans="1:8" ht="15" customHeight="1">
      <c r="A9" s="58"/>
      <c r="B9" s="58"/>
      <c r="C9" s="58"/>
      <c r="D9" s="58"/>
      <c r="E9" s="58"/>
      <c r="F9" s="58"/>
      <c r="G9" s="58"/>
      <c r="H9" s="58"/>
    </row>
    <row r="10" spans="1:8" ht="15" customHeight="1">
      <c r="A10" s="58"/>
      <c r="B10" s="58"/>
      <c r="C10" s="58"/>
      <c r="D10" s="58"/>
      <c r="E10" s="58"/>
      <c r="F10" s="58"/>
      <c r="G10" s="58"/>
      <c r="H10" s="58"/>
    </row>
    <row r="11" spans="1:8" ht="15.75">
      <c r="A11" s="7"/>
      <c r="B11" s="7"/>
      <c r="C11" s="7"/>
      <c r="D11" s="7"/>
      <c r="E11" s="7"/>
      <c r="F11" s="7"/>
      <c r="G11" s="7"/>
      <c r="H11" s="7"/>
    </row>
    <row r="12" spans="1:8" ht="76.5" customHeight="1">
      <c r="A12" s="59" t="s">
        <v>0</v>
      </c>
      <c r="B12" s="56" t="s">
        <v>1</v>
      </c>
      <c r="C12" s="50" t="s">
        <v>98</v>
      </c>
      <c r="D12" s="51"/>
      <c r="E12" s="52"/>
      <c r="F12" s="53" t="s">
        <v>2</v>
      </c>
      <c r="G12" s="54"/>
      <c r="H12" s="55"/>
    </row>
    <row r="13" spans="1:8" ht="42.75" customHeight="1">
      <c r="A13" s="60"/>
      <c r="B13" s="57"/>
      <c r="C13" s="29">
        <v>2014</v>
      </c>
      <c r="D13" s="29">
        <v>2015</v>
      </c>
      <c r="E13" s="29">
        <v>2016</v>
      </c>
      <c r="F13" s="29">
        <v>2014</v>
      </c>
      <c r="G13" s="29">
        <v>2015</v>
      </c>
      <c r="H13" s="29">
        <v>2016</v>
      </c>
    </row>
    <row r="14" spans="1:8" ht="45" customHeight="1">
      <c r="A14" s="5">
        <v>1</v>
      </c>
      <c r="B14" s="4" t="s">
        <v>3</v>
      </c>
      <c r="C14" s="16">
        <v>720</v>
      </c>
      <c r="D14" s="14">
        <v>787</v>
      </c>
      <c r="E14" s="14">
        <v>815</v>
      </c>
      <c r="F14" s="14">
        <v>29407.35</v>
      </c>
      <c r="G14" s="14">
        <v>32232.9</v>
      </c>
      <c r="H14" s="14">
        <v>27800.86</v>
      </c>
    </row>
    <row r="15" spans="1:8" ht="45.75" customHeight="1">
      <c r="A15" s="5">
        <v>2</v>
      </c>
      <c r="B15" s="4" t="s">
        <v>4</v>
      </c>
      <c r="C15" s="14">
        <v>2400</v>
      </c>
      <c r="D15" s="14">
        <v>2365</v>
      </c>
      <c r="E15" s="14">
        <v>2335</v>
      </c>
      <c r="F15" s="14">
        <v>48645.69</v>
      </c>
      <c r="G15" s="14">
        <v>51184.31</v>
      </c>
      <c r="H15" s="14">
        <v>52729.93</v>
      </c>
    </row>
    <row r="16" spans="1:8" ht="46.5" customHeight="1">
      <c r="A16" s="11">
        <v>3</v>
      </c>
      <c r="B16" s="4" t="s">
        <v>85</v>
      </c>
      <c r="C16" s="14">
        <v>1008</v>
      </c>
      <c r="D16" s="14">
        <v>1008</v>
      </c>
      <c r="E16" s="14">
        <v>991</v>
      </c>
      <c r="F16" s="14">
        <v>13637.2</v>
      </c>
      <c r="G16" s="14">
        <v>14584.71</v>
      </c>
      <c r="H16" s="14">
        <v>16192.2</v>
      </c>
    </row>
    <row r="17" spans="1:8" ht="40.5" customHeight="1">
      <c r="A17" s="11">
        <v>4</v>
      </c>
      <c r="B17" s="4" t="s">
        <v>104</v>
      </c>
      <c r="C17" s="14">
        <v>932</v>
      </c>
      <c r="D17" s="14">
        <v>940</v>
      </c>
      <c r="E17" s="16">
        <v>915</v>
      </c>
      <c r="F17" s="14">
        <v>431.2</v>
      </c>
      <c r="G17" s="14">
        <v>1383.3</v>
      </c>
      <c r="H17" s="14">
        <v>1400</v>
      </c>
    </row>
    <row r="18" spans="1:8" ht="15.75">
      <c r="A18" s="5"/>
      <c r="B18" s="6" t="s">
        <v>5</v>
      </c>
      <c r="C18" s="5">
        <f>SUM(C14:C17)</f>
        <v>5060</v>
      </c>
      <c r="D18" s="5">
        <f>SUM(D14:D17)</f>
        <v>5100</v>
      </c>
      <c r="E18" s="5">
        <f>SUM(E14:E17)</f>
        <v>5056</v>
      </c>
      <c r="F18" s="5">
        <f>SUM(F14:F17)</f>
        <v>92121.44</v>
      </c>
      <c r="G18" s="5">
        <f>SUM(G14:G17)</f>
        <v>99385.21999999999</v>
      </c>
      <c r="H18" s="5">
        <f>SUM(H14:H17)</f>
        <v>98122.99</v>
      </c>
    </row>
  </sheetData>
  <sheetProtection/>
  <mergeCells count="7">
    <mergeCell ref="D1:H2"/>
    <mergeCell ref="D3:H6"/>
    <mergeCell ref="C12:E12"/>
    <mergeCell ref="F12:H12"/>
    <mergeCell ref="B12:B13"/>
    <mergeCell ref="A7:H10"/>
    <mergeCell ref="A12:A13"/>
  </mergeCells>
  <printOptions/>
  <pageMargins left="0.7" right="0.7" top="0.75" bottom="0.75" header="0.3" footer="0.3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Normal="80" zoomScaleSheetLayoutView="100" zoomScalePageLayoutView="0" workbookViewId="0" topLeftCell="C1">
      <selection activeCell="H2" sqref="H2:L2"/>
    </sheetView>
  </sheetViews>
  <sheetFormatPr defaultColWidth="9.140625" defaultRowHeight="15"/>
  <cols>
    <col min="1" max="1" width="5.28125" style="0" customWidth="1"/>
    <col min="2" max="2" width="38.28125" style="0" customWidth="1"/>
    <col min="3" max="3" width="9.7109375" style="0" customWidth="1"/>
    <col min="4" max="4" width="6.421875" style="0" customWidth="1"/>
    <col min="5" max="5" width="6.28125" style="0" customWidth="1"/>
    <col min="6" max="6" width="14.28125" style="0" customWidth="1"/>
    <col min="7" max="7" width="6.7109375" style="0" customWidth="1"/>
    <col min="8" max="8" width="13.140625" style="0" customWidth="1"/>
    <col min="9" max="9" width="11.00390625" style="0" customWidth="1"/>
    <col min="10" max="10" width="12.140625" style="0" customWidth="1"/>
    <col min="11" max="11" width="10.28125" style="0" customWidth="1"/>
    <col min="12" max="12" width="12.8515625" style="0" customWidth="1"/>
    <col min="13" max="13" width="14.28125" style="0" customWidth="1"/>
  </cols>
  <sheetData>
    <row r="1" spans="8:12" ht="13.5" customHeight="1">
      <c r="H1" s="88" t="s">
        <v>160</v>
      </c>
      <c r="I1" s="88"/>
      <c r="J1" s="88"/>
      <c r="K1" s="88"/>
      <c r="L1" s="88"/>
    </row>
    <row r="2" spans="8:12" ht="47.25" customHeight="1">
      <c r="H2" s="88" t="s">
        <v>166</v>
      </c>
      <c r="I2" s="88"/>
      <c r="J2" s="88"/>
      <c r="K2" s="88"/>
      <c r="L2" s="88"/>
    </row>
    <row r="3" spans="8:12" ht="15">
      <c r="H3" s="22"/>
      <c r="I3" s="22"/>
      <c r="J3" s="22"/>
      <c r="K3" s="22"/>
      <c r="L3" s="22"/>
    </row>
    <row r="4" spans="1:12" ht="15" customHeight="1">
      <c r="A4" s="9"/>
      <c r="B4" s="9"/>
      <c r="C4" s="9"/>
      <c r="D4" s="9"/>
      <c r="E4" s="9"/>
      <c r="F4" s="9"/>
      <c r="G4" s="9"/>
      <c r="H4" s="75" t="s">
        <v>48</v>
      </c>
      <c r="I4" s="75"/>
      <c r="J4" s="75"/>
      <c r="K4" s="75"/>
      <c r="L4" s="75"/>
    </row>
    <row r="5" spans="1:12" ht="18.75">
      <c r="A5" s="9"/>
      <c r="B5" s="9"/>
      <c r="C5" s="9"/>
      <c r="D5" s="9"/>
      <c r="E5" s="9"/>
      <c r="F5" s="9"/>
      <c r="G5" s="9"/>
      <c r="H5" s="75"/>
      <c r="I5" s="75"/>
      <c r="J5" s="75"/>
      <c r="K5" s="75"/>
      <c r="L5" s="75"/>
    </row>
    <row r="6" spans="1:12" ht="15" customHeight="1">
      <c r="A6" s="9"/>
      <c r="B6" s="9"/>
      <c r="C6" s="9"/>
      <c r="D6" s="9"/>
      <c r="E6" s="9"/>
      <c r="F6" s="9"/>
      <c r="G6" s="9"/>
      <c r="H6" s="75"/>
      <c r="I6" s="75"/>
      <c r="J6" s="75"/>
      <c r="K6" s="75"/>
      <c r="L6" s="75"/>
    </row>
    <row r="7" spans="1:12" ht="6.75" customHeight="1">
      <c r="A7" s="9"/>
      <c r="B7" s="9"/>
      <c r="C7" s="9"/>
      <c r="D7" s="9"/>
      <c r="E7" s="9"/>
      <c r="F7" s="9"/>
      <c r="G7" s="9"/>
      <c r="H7" s="75"/>
      <c r="I7" s="75"/>
      <c r="J7" s="75"/>
      <c r="K7" s="75"/>
      <c r="L7" s="75"/>
    </row>
    <row r="8" spans="1:12" ht="13.5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</row>
    <row r="9" spans="1:12" ht="15" customHeight="1">
      <c r="A9" s="76" t="s">
        <v>89</v>
      </c>
      <c r="B9" s="76"/>
      <c r="C9" s="76"/>
      <c r="D9" s="76"/>
      <c r="E9" s="76"/>
      <c r="F9" s="76"/>
      <c r="G9" s="76"/>
      <c r="H9" s="76"/>
      <c r="I9" s="75"/>
      <c r="J9" s="75"/>
      <c r="K9" s="75"/>
      <c r="L9" s="75"/>
    </row>
    <row r="10" spans="1:12" ht="15">
      <c r="A10" s="76"/>
      <c r="B10" s="76"/>
      <c r="C10" s="76"/>
      <c r="D10" s="76"/>
      <c r="E10" s="76"/>
      <c r="F10" s="76"/>
      <c r="G10" s="76"/>
      <c r="H10" s="76"/>
      <c r="I10" s="75"/>
      <c r="J10" s="75"/>
      <c r="K10" s="75"/>
      <c r="L10" s="75"/>
    </row>
    <row r="11" spans="1:12" ht="27.75" customHeight="1">
      <c r="A11" s="76"/>
      <c r="B11" s="76"/>
      <c r="C11" s="76"/>
      <c r="D11" s="76"/>
      <c r="E11" s="76"/>
      <c r="F11" s="76"/>
      <c r="G11" s="76"/>
      <c r="H11" s="76"/>
      <c r="I11" s="75"/>
      <c r="J11" s="75"/>
      <c r="K11" s="75"/>
      <c r="L11" s="75"/>
    </row>
    <row r="12" spans="1:12" ht="16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33" customHeight="1">
      <c r="A13" s="80" t="s">
        <v>0</v>
      </c>
      <c r="B13" s="63" t="s">
        <v>6</v>
      </c>
      <c r="C13" s="63" t="s">
        <v>7</v>
      </c>
      <c r="D13" s="72" t="s">
        <v>8</v>
      </c>
      <c r="E13" s="73"/>
      <c r="F13" s="73"/>
      <c r="G13" s="74"/>
      <c r="H13" s="77" t="s">
        <v>9</v>
      </c>
      <c r="I13" s="78"/>
      <c r="J13" s="78"/>
      <c r="K13" s="78"/>
      <c r="L13" s="79"/>
    </row>
    <row r="14" spans="1:12" ht="62.25" customHeight="1">
      <c r="A14" s="81"/>
      <c r="B14" s="65"/>
      <c r="C14" s="65"/>
      <c r="D14" s="42" t="s">
        <v>10</v>
      </c>
      <c r="E14" s="42" t="s">
        <v>11</v>
      </c>
      <c r="F14" s="42" t="s">
        <v>12</v>
      </c>
      <c r="G14" s="42" t="s">
        <v>13</v>
      </c>
      <c r="H14" s="40">
        <v>2014</v>
      </c>
      <c r="I14" s="43">
        <v>2015</v>
      </c>
      <c r="J14" s="40">
        <v>2016</v>
      </c>
      <c r="K14" s="42">
        <v>2017</v>
      </c>
      <c r="L14" s="43">
        <v>2018</v>
      </c>
    </row>
    <row r="15" spans="1:13" ht="53.25" customHeight="1">
      <c r="A15" s="82">
        <v>1</v>
      </c>
      <c r="B15" s="63" t="s">
        <v>37</v>
      </c>
      <c r="C15" s="63" t="s">
        <v>156</v>
      </c>
      <c r="D15" s="14">
        <v>954</v>
      </c>
      <c r="E15" s="15" t="s">
        <v>99</v>
      </c>
      <c r="F15" s="15" t="s">
        <v>113</v>
      </c>
      <c r="G15" s="15" t="s">
        <v>33</v>
      </c>
      <c r="H15" s="16">
        <f>H17+H25+H45+H54-H55</f>
        <v>111056.973</v>
      </c>
      <c r="I15" s="16">
        <f>I17+I25+I45+I54-I55</f>
        <v>117209.96</v>
      </c>
      <c r="J15" s="14">
        <f>J17+J25+J45+J54-J55</f>
        <v>114240.69</v>
      </c>
      <c r="K15" s="14">
        <f>K17+K25+K45+K54-K55</f>
        <v>88183.13</v>
      </c>
      <c r="L15" s="14">
        <f>L17+L25+L45+L54-L55</f>
        <v>116284.5</v>
      </c>
      <c r="M15" s="21">
        <f>H15+I15+J15+K15+L15</f>
        <v>546975.253</v>
      </c>
    </row>
    <row r="16" spans="1:13" ht="15" customHeight="1">
      <c r="A16" s="83"/>
      <c r="B16" s="65"/>
      <c r="C16" s="64"/>
      <c r="D16" s="14">
        <v>952</v>
      </c>
      <c r="E16" s="15" t="s">
        <v>94</v>
      </c>
      <c r="F16" s="15" t="s">
        <v>32</v>
      </c>
      <c r="G16" s="14">
        <v>244</v>
      </c>
      <c r="H16" s="16">
        <f>H55</f>
        <v>70</v>
      </c>
      <c r="I16" s="16">
        <f>I55</f>
        <v>20.92</v>
      </c>
      <c r="J16" s="16">
        <f>J55</f>
        <v>0</v>
      </c>
      <c r="K16" s="16">
        <f>K55</f>
        <v>0</v>
      </c>
      <c r="L16" s="16">
        <f>L55</f>
        <v>0</v>
      </c>
      <c r="M16" s="21">
        <f>H16+I16+J16+K16+L16</f>
        <v>90.92</v>
      </c>
    </row>
    <row r="17" spans="1:13" ht="72" customHeight="1">
      <c r="A17" s="39">
        <v>2</v>
      </c>
      <c r="B17" s="3" t="s">
        <v>87</v>
      </c>
      <c r="C17" s="65"/>
      <c r="D17" s="14">
        <v>954</v>
      </c>
      <c r="E17" s="15" t="s">
        <v>27</v>
      </c>
      <c r="F17" s="15" t="s">
        <v>114</v>
      </c>
      <c r="G17" s="15" t="s">
        <v>33</v>
      </c>
      <c r="H17" s="16">
        <f>H18+H19+H20+H21+H22+H23+H24</f>
        <v>29666.85</v>
      </c>
      <c r="I17" s="16">
        <f>I18+I19+I20+I21+I22+I23+I24</f>
        <v>32663.55</v>
      </c>
      <c r="J17" s="16">
        <f>J18+J19+J20+J21+J22+J23+J24</f>
        <v>28057.959999999995</v>
      </c>
      <c r="K17" s="16">
        <f>K18+K19+K20+K21+K22+K23+K24</f>
        <v>28133.23</v>
      </c>
      <c r="L17" s="16">
        <f>L18+L19+L20+L21+L22+L23+L24</f>
        <v>34857</v>
      </c>
      <c r="M17" s="21">
        <f aca="true" t="shared" si="0" ref="M17:M74">H17+I17+J17+K17+L17</f>
        <v>153378.58999999997</v>
      </c>
    </row>
    <row r="18" spans="1:13" ht="81.75" customHeight="1">
      <c r="A18" s="2" t="s">
        <v>21</v>
      </c>
      <c r="B18" s="3" t="s">
        <v>62</v>
      </c>
      <c r="C18" s="63" t="s">
        <v>157</v>
      </c>
      <c r="D18" s="14">
        <v>954</v>
      </c>
      <c r="E18" s="15" t="s">
        <v>27</v>
      </c>
      <c r="F18" s="15" t="s">
        <v>135</v>
      </c>
      <c r="G18" s="14">
        <v>612</v>
      </c>
      <c r="H18" s="16">
        <v>4.3</v>
      </c>
      <c r="I18" s="16">
        <v>11.5</v>
      </c>
      <c r="J18" s="14"/>
      <c r="K18" s="14"/>
      <c r="L18" s="14">
        <v>500</v>
      </c>
      <c r="M18" s="21">
        <f t="shared" si="0"/>
        <v>515.8</v>
      </c>
    </row>
    <row r="19" spans="1:13" ht="33" customHeight="1">
      <c r="A19" s="2" t="s">
        <v>16</v>
      </c>
      <c r="B19" s="3" t="s">
        <v>18</v>
      </c>
      <c r="C19" s="64"/>
      <c r="D19" s="14">
        <v>954</v>
      </c>
      <c r="E19" s="15" t="s">
        <v>27</v>
      </c>
      <c r="F19" s="15" t="s">
        <v>115</v>
      </c>
      <c r="G19" s="14">
        <v>612</v>
      </c>
      <c r="H19" s="16">
        <v>75.2</v>
      </c>
      <c r="I19" s="16">
        <f>120+19.15</f>
        <v>139.15</v>
      </c>
      <c r="J19" s="14">
        <v>174</v>
      </c>
      <c r="K19" s="14">
        <v>109.68</v>
      </c>
      <c r="L19" s="14">
        <v>115</v>
      </c>
      <c r="M19" s="21">
        <f t="shared" si="0"/>
        <v>613.03</v>
      </c>
    </row>
    <row r="20" spans="1:13" ht="55.5" customHeight="1">
      <c r="A20" s="2" t="s">
        <v>49</v>
      </c>
      <c r="B20" s="3" t="s">
        <v>50</v>
      </c>
      <c r="C20" s="64"/>
      <c r="D20" s="14">
        <v>954</v>
      </c>
      <c r="E20" s="15" t="s">
        <v>27</v>
      </c>
      <c r="F20" s="15" t="s">
        <v>136</v>
      </c>
      <c r="G20" s="14">
        <v>612</v>
      </c>
      <c r="H20" s="16"/>
      <c r="I20" s="16"/>
      <c r="J20" s="14"/>
      <c r="K20" s="14"/>
      <c r="L20" s="14">
        <v>700</v>
      </c>
      <c r="M20" s="21">
        <f t="shared" si="0"/>
        <v>700</v>
      </c>
    </row>
    <row r="21" spans="1:13" ht="46.5" customHeight="1">
      <c r="A21" s="2" t="s">
        <v>51</v>
      </c>
      <c r="B21" s="3" t="s">
        <v>14</v>
      </c>
      <c r="C21" s="64"/>
      <c r="D21" s="14">
        <v>954</v>
      </c>
      <c r="E21" s="15" t="s">
        <v>27</v>
      </c>
      <c r="F21" s="15" t="s">
        <v>137</v>
      </c>
      <c r="G21" s="14">
        <v>612</v>
      </c>
      <c r="H21" s="16"/>
      <c r="I21" s="16">
        <v>280</v>
      </c>
      <c r="J21" s="14"/>
      <c r="K21" s="14"/>
      <c r="L21" s="14">
        <v>242</v>
      </c>
      <c r="M21" s="21">
        <f t="shared" si="0"/>
        <v>522</v>
      </c>
    </row>
    <row r="22" spans="1:13" ht="139.5" customHeight="1">
      <c r="A22" s="2" t="s">
        <v>52</v>
      </c>
      <c r="B22" s="3" t="s">
        <v>15</v>
      </c>
      <c r="C22" s="64"/>
      <c r="D22" s="14">
        <v>954</v>
      </c>
      <c r="E22" s="15" t="s">
        <v>27</v>
      </c>
      <c r="F22" s="15" t="s">
        <v>138</v>
      </c>
      <c r="G22" s="14">
        <v>414</v>
      </c>
      <c r="H22" s="16">
        <v>180</v>
      </c>
      <c r="I22" s="16"/>
      <c r="J22" s="14"/>
      <c r="K22" s="16"/>
      <c r="L22" s="16">
        <v>2500</v>
      </c>
      <c r="M22" s="21">
        <f t="shared" si="0"/>
        <v>2680</v>
      </c>
    </row>
    <row r="23" spans="1:13" ht="72.75" customHeight="1">
      <c r="A23" s="2" t="s">
        <v>53</v>
      </c>
      <c r="B23" s="3" t="s">
        <v>95</v>
      </c>
      <c r="C23" s="65"/>
      <c r="D23" s="14">
        <v>954</v>
      </c>
      <c r="E23" s="15" t="s">
        <v>27</v>
      </c>
      <c r="F23" s="15" t="s">
        <v>139</v>
      </c>
      <c r="G23" s="14">
        <v>611</v>
      </c>
      <c r="H23" s="16">
        <v>29407.35</v>
      </c>
      <c r="I23" s="16">
        <f>30027.35-800.45-700+1066+2640</f>
        <v>32232.899999999998</v>
      </c>
      <c r="J23" s="14">
        <f>28921.26-1120.4</f>
        <v>27800.859999999997</v>
      </c>
      <c r="K23" s="14">
        <v>28023.55</v>
      </c>
      <c r="L23" s="14">
        <v>30800</v>
      </c>
      <c r="M23" s="21">
        <f t="shared" si="0"/>
        <v>148264.66</v>
      </c>
    </row>
    <row r="24" spans="1:13" ht="53.25" customHeight="1">
      <c r="A24" s="2" t="s">
        <v>152</v>
      </c>
      <c r="B24" s="3" t="s">
        <v>117</v>
      </c>
      <c r="C24" s="34"/>
      <c r="D24" s="14">
        <v>954</v>
      </c>
      <c r="E24" s="15" t="s">
        <v>27</v>
      </c>
      <c r="F24" s="15" t="s">
        <v>118</v>
      </c>
      <c r="G24" s="14">
        <v>612</v>
      </c>
      <c r="H24" s="16"/>
      <c r="I24" s="16"/>
      <c r="J24" s="14">
        <v>83.1</v>
      </c>
      <c r="K24" s="14"/>
      <c r="L24" s="14"/>
      <c r="M24" s="21">
        <f t="shared" si="0"/>
        <v>83.1</v>
      </c>
    </row>
    <row r="25" spans="1:13" ht="71.25" customHeight="1">
      <c r="A25" s="1" t="s">
        <v>54</v>
      </c>
      <c r="B25" s="3" t="s">
        <v>17</v>
      </c>
      <c r="C25" s="56" t="s">
        <v>47</v>
      </c>
      <c r="D25" s="14">
        <v>954</v>
      </c>
      <c r="E25" s="15" t="s">
        <v>28</v>
      </c>
      <c r="F25" s="15" t="s">
        <v>119</v>
      </c>
      <c r="G25" s="15" t="s">
        <v>33</v>
      </c>
      <c r="H25" s="16">
        <f>H26+H34+H37+H38+H39+H40+H41+H42+H43+H44</f>
        <v>54642.323000000004</v>
      </c>
      <c r="I25" s="16">
        <f>I26+I34+I37+I38+I39+I40+I41+I42+I43+I44</f>
        <v>55704.3</v>
      </c>
      <c r="J25" s="16">
        <f>J26+J34+J37+J38+J39+J40+J41+J42+J43+J44</f>
        <v>56126.73</v>
      </c>
      <c r="K25" s="16">
        <f>K26+K34+K37+K38+K39+K40+K41+K42+K43+K44</f>
        <v>36578.04</v>
      </c>
      <c r="L25" s="16">
        <f>L26+L34+L37+L38+L39+L40+L41+L42+L43+L44</f>
        <v>48218</v>
      </c>
      <c r="M25" s="16">
        <f>M26+M34+M37+M38+M39+M40+M41+M42+M43</f>
        <v>251035.373</v>
      </c>
    </row>
    <row r="26" spans="1:13" ht="21.75" customHeight="1">
      <c r="A26" s="84" t="s">
        <v>55</v>
      </c>
      <c r="B26" s="63" t="s">
        <v>63</v>
      </c>
      <c r="C26" s="89"/>
      <c r="D26" s="14">
        <v>954</v>
      </c>
      <c r="E26" s="15" t="s">
        <v>28</v>
      </c>
      <c r="F26" s="15" t="s">
        <v>123</v>
      </c>
      <c r="G26" s="15" t="s">
        <v>33</v>
      </c>
      <c r="H26" s="16">
        <f>H28+H29+H30+H31+H32+H27</f>
        <v>48645.69</v>
      </c>
      <c r="I26" s="16">
        <f>I28+I29+I30+I31+I32+I33</f>
        <v>51184.310000000005</v>
      </c>
      <c r="J26" s="16">
        <f>J28+J29+J30+J31+J32+J33</f>
        <v>52729.93</v>
      </c>
      <c r="K26" s="16">
        <f>K28+K29+K30+K31+K32+K33</f>
        <v>35618.4</v>
      </c>
      <c r="L26" s="16">
        <f>L28+L29+L30+L31+L32+L33</f>
        <v>41700</v>
      </c>
      <c r="M26" s="21">
        <f t="shared" si="0"/>
        <v>229878.33</v>
      </c>
    </row>
    <row r="27" spans="1:13" ht="21.75" customHeight="1">
      <c r="A27" s="84"/>
      <c r="B27" s="64"/>
      <c r="C27" s="89"/>
      <c r="D27" s="14">
        <v>954</v>
      </c>
      <c r="E27" s="15" t="s">
        <v>28</v>
      </c>
      <c r="F27" s="15" t="s">
        <v>29</v>
      </c>
      <c r="G27" s="15" t="s">
        <v>100</v>
      </c>
      <c r="H27" s="16">
        <v>17673.17</v>
      </c>
      <c r="I27" s="16"/>
      <c r="J27" s="14"/>
      <c r="K27" s="14"/>
      <c r="L27" s="14"/>
      <c r="M27" s="21">
        <f t="shared" si="0"/>
        <v>17673.17</v>
      </c>
    </row>
    <row r="28" spans="1:13" ht="23.25" customHeight="1">
      <c r="A28" s="84"/>
      <c r="B28" s="64"/>
      <c r="C28" s="89"/>
      <c r="D28" s="14">
        <v>954</v>
      </c>
      <c r="E28" s="15" t="s">
        <v>28</v>
      </c>
      <c r="F28" s="15" t="s">
        <v>29</v>
      </c>
      <c r="G28" s="14">
        <v>112</v>
      </c>
      <c r="H28" s="16">
        <v>174.6</v>
      </c>
      <c r="I28" s="16"/>
      <c r="J28" s="14"/>
      <c r="K28" s="14"/>
      <c r="L28" s="14"/>
      <c r="M28" s="21">
        <f t="shared" si="0"/>
        <v>174.6</v>
      </c>
    </row>
    <row r="29" spans="1:13" ht="21.75" customHeight="1">
      <c r="A29" s="84"/>
      <c r="B29" s="64"/>
      <c r="C29" s="89"/>
      <c r="D29" s="14">
        <v>954</v>
      </c>
      <c r="E29" s="15" t="s">
        <v>28</v>
      </c>
      <c r="F29" s="15" t="s">
        <v>29</v>
      </c>
      <c r="G29" s="14">
        <v>242</v>
      </c>
      <c r="H29" s="16">
        <v>189.3</v>
      </c>
      <c r="I29" s="16"/>
      <c r="J29" s="14"/>
      <c r="K29" s="14"/>
      <c r="L29" s="14"/>
      <c r="M29" s="21">
        <f t="shared" si="0"/>
        <v>189.3</v>
      </c>
    </row>
    <row r="30" spans="1:13" ht="24" customHeight="1">
      <c r="A30" s="84"/>
      <c r="B30" s="64"/>
      <c r="C30" s="89"/>
      <c r="D30" s="14">
        <v>954</v>
      </c>
      <c r="E30" s="15" t="s">
        <v>28</v>
      </c>
      <c r="F30" s="15" t="s">
        <v>29</v>
      </c>
      <c r="G30" s="14">
        <v>244</v>
      </c>
      <c r="H30" s="16">
        <v>29870.02</v>
      </c>
      <c r="I30" s="16"/>
      <c r="J30" s="14"/>
      <c r="K30" s="14"/>
      <c r="L30" s="14"/>
      <c r="M30" s="21">
        <f t="shared" si="0"/>
        <v>29870.02</v>
      </c>
    </row>
    <row r="31" spans="1:13" ht="24" customHeight="1">
      <c r="A31" s="84"/>
      <c r="B31" s="64"/>
      <c r="C31" s="89"/>
      <c r="D31" s="14">
        <v>954</v>
      </c>
      <c r="E31" s="15" t="s">
        <v>28</v>
      </c>
      <c r="F31" s="15" t="s">
        <v>29</v>
      </c>
      <c r="G31" s="14">
        <v>851</v>
      </c>
      <c r="H31" s="16">
        <v>257.1</v>
      </c>
      <c r="I31" s="16"/>
      <c r="J31" s="14"/>
      <c r="K31" s="14"/>
      <c r="L31" s="14"/>
      <c r="M31" s="21">
        <f t="shared" si="0"/>
        <v>257.1</v>
      </c>
    </row>
    <row r="32" spans="1:13" ht="22.5" customHeight="1">
      <c r="A32" s="84"/>
      <c r="B32" s="64"/>
      <c r="C32" s="89"/>
      <c r="D32" s="14">
        <v>954</v>
      </c>
      <c r="E32" s="15" t="s">
        <v>28</v>
      </c>
      <c r="F32" s="15" t="s">
        <v>29</v>
      </c>
      <c r="G32" s="14">
        <v>852</v>
      </c>
      <c r="H32" s="16">
        <v>481.5</v>
      </c>
      <c r="I32" s="16"/>
      <c r="J32" s="14"/>
      <c r="K32" s="14"/>
      <c r="L32" s="14"/>
      <c r="M32" s="21">
        <f t="shared" si="0"/>
        <v>481.5</v>
      </c>
    </row>
    <row r="33" spans="1:13" ht="22.5" customHeight="1">
      <c r="A33" s="28"/>
      <c r="B33" s="65"/>
      <c r="C33" s="89"/>
      <c r="D33" s="14">
        <v>954</v>
      </c>
      <c r="E33" s="15" t="s">
        <v>28</v>
      </c>
      <c r="F33" s="15" t="s">
        <v>123</v>
      </c>
      <c r="G33" s="14">
        <v>611</v>
      </c>
      <c r="H33" s="16"/>
      <c r="I33" s="16">
        <f>44557.51+2014+472.8+4140</f>
        <v>51184.310000000005</v>
      </c>
      <c r="J33" s="14">
        <f>51661.13+1068.8</f>
        <v>52729.93</v>
      </c>
      <c r="K33" s="14">
        <v>35618.4</v>
      </c>
      <c r="L33" s="14">
        <v>41700</v>
      </c>
      <c r="M33" s="21">
        <f t="shared" si="0"/>
        <v>181232.64</v>
      </c>
    </row>
    <row r="34" spans="1:13" ht="23.25" customHeight="1">
      <c r="A34" s="66" t="s">
        <v>56</v>
      </c>
      <c r="B34" s="63" t="s">
        <v>155</v>
      </c>
      <c r="C34" s="89"/>
      <c r="D34" s="14">
        <v>954</v>
      </c>
      <c r="E34" s="15" t="s">
        <v>28</v>
      </c>
      <c r="F34" s="15" t="s">
        <v>124</v>
      </c>
      <c r="G34" s="14">
        <v>0</v>
      </c>
      <c r="H34" s="16">
        <f>H35+H36</f>
        <v>4960.633</v>
      </c>
      <c r="I34" s="16">
        <f>I35+I36</f>
        <v>2417.25</v>
      </c>
      <c r="J34" s="16">
        <f>J35+J36</f>
        <v>2000</v>
      </c>
      <c r="K34" s="16">
        <f>K35+K36</f>
        <v>0</v>
      </c>
      <c r="L34" s="16">
        <f>L35+L36</f>
        <v>3000</v>
      </c>
      <c r="M34" s="21">
        <f t="shared" si="0"/>
        <v>12377.883</v>
      </c>
    </row>
    <row r="35" spans="1:13" ht="57" customHeight="1">
      <c r="A35" s="67"/>
      <c r="B35" s="64"/>
      <c r="C35" s="89"/>
      <c r="D35" s="14">
        <v>954</v>
      </c>
      <c r="E35" s="15" t="s">
        <v>28</v>
      </c>
      <c r="F35" s="15" t="s">
        <v>124</v>
      </c>
      <c r="G35" s="14" t="s">
        <v>109</v>
      </c>
      <c r="H35" s="16">
        <v>4960.633</v>
      </c>
      <c r="I35" s="16">
        <f>1417.14+0.11</f>
        <v>1417.25</v>
      </c>
      <c r="J35" s="14"/>
      <c r="K35" s="16"/>
      <c r="L35" s="16">
        <v>3000</v>
      </c>
      <c r="M35" s="21">
        <f t="shared" si="0"/>
        <v>9377.883</v>
      </c>
    </row>
    <row r="36" spans="1:13" ht="54" customHeight="1">
      <c r="A36" s="68"/>
      <c r="B36" s="65"/>
      <c r="C36" s="89"/>
      <c r="D36" s="14">
        <v>954</v>
      </c>
      <c r="E36" s="15" t="s">
        <v>28</v>
      </c>
      <c r="F36" s="15" t="s">
        <v>30</v>
      </c>
      <c r="G36" s="14">
        <v>414</v>
      </c>
      <c r="H36" s="16"/>
      <c r="I36" s="16">
        <v>1000</v>
      </c>
      <c r="J36" s="14">
        <v>2000</v>
      </c>
      <c r="K36" s="16"/>
      <c r="L36" s="16"/>
      <c r="M36" s="21">
        <f t="shared" si="0"/>
        <v>3000</v>
      </c>
    </row>
    <row r="37" spans="1:13" ht="69.75" customHeight="1">
      <c r="A37" s="2" t="s">
        <v>57</v>
      </c>
      <c r="B37" s="3" t="s">
        <v>58</v>
      </c>
      <c r="C37" s="89"/>
      <c r="D37" s="14">
        <v>954</v>
      </c>
      <c r="E37" s="15" t="s">
        <v>28</v>
      </c>
      <c r="F37" s="15" t="s">
        <v>140</v>
      </c>
      <c r="G37" s="14">
        <v>612</v>
      </c>
      <c r="H37" s="16"/>
      <c r="I37" s="16"/>
      <c r="J37" s="14"/>
      <c r="K37" s="14"/>
      <c r="L37" s="14">
        <v>500</v>
      </c>
      <c r="M37" s="21">
        <f t="shared" si="0"/>
        <v>500</v>
      </c>
    </row>
    <row r="38" spans="1:13" ht="39.75" customHeight="1">
      <c r="A38" s="2" t="s">
        <v>59</v>
      </c>
      <c r="B38" s="3" t="s">
        <v>18</v>
      </c>
      <c r="C38" s="57"/>
      <c r="D38" s="14">
        <v>954</v>
      </c>
      <c r="E38" s="15" t="s">
        <v>28</v>
      </c>
      <c r="F38" s="15" t="s">
        <v>121</v>
      </c>
      <c r="G38" s="14">
        <v>612</v>
      </c>
      <c r="H38" s="16">
        <v>327.9</v>
      </c>
      <c r="I38" s="16">
        <v>328</v>
      </c>
      <c r="J38" s="14">
        <v>328</v>
      </c>
      <c r="K38" s="14">
        <v>201.08</v>
      </c>
      <c r="L38" s="14">
        <v>270</v>
      </c>
      <c r="M38" s="21">
        <f t="shared" si="0"/>
        <v>1454.98</v>
      </c>
    </row>
    <row r="39" spans="1:13" ht="57" customHeight="1">
      <c r="A39" s="2" t="s">
        <v>60</v>
      </c>
      <c r="B39" s="3" t="s">
        <v>61</v>
      </c>
      <c r="C39" s="63" t="s">
        <v>47</v>
      </c>
      <c r="D39" s="14">
        <v>954</v>
      </c>
      <c r="E39" s="15" t="s">
        <v>28</v>
      </c>
      <c r="F39" s="15" t="s">
        <v>122</v>
      </c>
      <c r="G39" s="14">
        <v>612</v>
      </c>
      <c r="H39" s="16">
        <v>708.1</v>
      </c>
      <c r="I39" s="16">
        <v>670</v>
      </c>
      <c r="J39" s="14">
        <v>663</v>
      </c>
      <c r="K39" s="14">
        <v>694.54</v>
      </c>
      <c r="L39" s="14">
        <v>750</v>
      </c>
      <c r="M39" s="21">
        <f t="shared" si="0"/>
        <v>3485.64</v>
      </c>
    </row>
    <row r="40" spans="1:13" ht="41.25" customHeight="1">
      <c r="A40" s="2" t="s">
        <v>64</v>
      </c>
      <c r="B40" s="3" t="s">
        <v>14</v>
      </c>
      <c r="C40" s="64"/>
      <c r="D40" s="14">
        <v>954</v>
      </c>
      <c r="E40" s="15" t="s">
        <v>28</v>
      </c>
      <c r="F40" s="15" t="s">
        <v>141</v>
      </c>
      <c r="G40" s="14">
        <v>612</v>
      </c>
      <c r="H40" s="16"/>
      <c r="I40" s="16">
        <v>315</v>
      </c>
      <c r="J40" s="14"/>
      <c r="K40" s="14"/>
      <c r="L40" s="14">
        <v>528</v>
      </c>
      <c r="M40" s="21">
        <f t="shared" si="0"/>
        <v>843</v>
      </c>
    </row>
    <row r="41" spans="1:13" ht="39" customHeight="1">
      <c r="A41" s="2" t="s">
        <v>65</v>
      </c>
      <c r="B41" s="3" t="s">
        <v>19</v>
      </c>
      <c r="C41" s="64"/>
      <c r="D41" s="14">
        <v>954</v>
      </c>
      <c r="E41" s="15" t="s">
        <v>28</v>
      </c>
      <c r="F41" s="15" t="s">
        <v>142</v>
      </c>
      <c r="G41" s="14">
        <v>612</v>
      </c>
      <c r="H41" s="16"/>
      <c r="I41" s="16"/>
      <c r="J41" s="14"/>
      <c r="K41" s="14"/>
      <c r="L41" s="14">
        <v>50</v>
      </c>
      <c r="M41" s="21">
        <f t="shared" si="0"/>
        <v>50</v>
      </c>
    </row>
    <row r="42" spans="1:13" ht="56.25" customHeight="1">
      <c r="A42" s="2" t="s">
        <v>66</v>
      </c>
      <c r="B42" s="3" t="s">
        <v>67</v>
      </c>
      <c r="C42" s="64"/>
      <c r="D42" s="14">
        <v>954</v>
      </c>
      <c r="E42" s="15" t="s">
        <v>28</v>
      </c>
      <c r="F42" s="15" t="s">
        <v>143</v>
      </c>
      <c r="G42" s="14">
        <v>612</v>
      </c>
      <c r="H42" s="16"/>
      <c r="I42" s="16">
        <f>800-10.26</f>
        <v>789.74</v>
      </c>
      <c r="J42" s="14"/>
      <c r="K42" s="14"/>
      <c r="L42" s="14">
        <v>1200</v>
      </c>
      <c r="M42" s="21">
        <f t="shared" si="0"/>
        <v>1989.74</v>
      </c>
    </row>
    <row r="43" spans="1:13" ht="60.75" customHeight="1">
      <c r="A43" s="2" t="s">
        <v>68</v>
      </c>
      <c r="B43" s="3" t="s">
        <v>96</v>
      </c>
      <c r="C43" s="65"/>
      <c r="D43" s="14">
        <v>954</v>
      </c>
      <c r="E43" s="15" t="s">
        <v>28</v>
      </c>
      <c r="F43" s="15" t="s">
        <v>120</v>
      </c>
      <c r="G43" s="14">
        <v>612</v>
      </c>
      <c r="H43" s="16"/>
      <c r="I43" s="16"/>
      <c r="J43" s="14">
        <v>335.8</v>
      </c>
      <c r="K43" s="16"/>
      <c r="L43" s="16">
        <v>120</v>
      </c>
      <c r="M43" s="21">
        <f t="shared" si="0"/>
        <v>455.8</v>
      </c>
    </row>
    <row r="44" spans="1:13" ht="54" customHeight="1">
      <c r="A44" s="2" t="s">
        <v>153</v>
      </c>
      <c r="B44" s="3" t="s">
        <v>24</v>
      </c>
      <c r="C44" s="34"/>
      <c r="D44" s="17">
        <v>954</v>
      </c>
      <c r="E44" s="18" t="s">
        <v>94</v>
      </c>
      <c r="F44" s="18" t="s">
        <v>130</v>
      </c>
      <c r="G44" s="17">
        <v>244</v>
      </c>
      <c r="H44" s="23"/>
      <c r="I44" s="23"/>
      <c r="J44" s="17">
        <v>70</v>
      </c>
      <c r="K44" s="16">
        <v>64.02</v>
      </c>
      <c r="L44" s="16">
        <v>100</v>
      </c>
      <c r="M44" s="21">
        <f t="shared" si="0"/>
        <v>234.01999999999998</v>
      </c>
    </row>
    <row r="45" spans="1:13" ht="70.5" customHeight="1">
      <c r="A45" s="2" t="s">
        <v>69</v>
      </c>
      <c r="B45" s="3" t="s">
        <v>20</v>
      </c>
      <c r="C45" s="85" t="s">
        <v>156</v>
      </c>
      <c r="D45" s="17">
        <v>954</v>
      </c>
      <c r="E45" s="18" t="s">
        <v>28</v>
      </c>
      <c r="F45" s="18" t="s">
        <v>125</v>
      </c>
      <c r="G45" s="18" t="s">
        <v>33</v>
      </c>
      <c r="H45" s="23">
        <f>H46+H47+H48+H49+H50+H51+H52+H53</f>
        <v>14136.9</v>
      </c>
      <c r="I45" s="23">
        <f>I46+I47+I48+I49+I50+I51+I52+I53</f>
        <v>14930.529999999999</v>
      </c>
      <c r="J45" s="23">
        <f>J46+J47+J48+J49+J50+J51+J52+J53</f>
        <v>16290.1</v>
      </c>
      <c r="K45" s="23">
        <f>K46+K47+K48+K49+K50+K51+K52+K53</f>
        <v>11898.69</v>
      </c>
      <c r="L45" s="23">
        <f>L46+L47+L48+L49+L50+L51+L52+L53</f>
        <v>14625</v>
      </c>
      <c r="M45" s="23">
        <f>M46+M47+M48+M49+M50+M51+M52+M53</f>
        <v>71881.22</v>
      </c>
    </row>
    <row r="46" spans="1:13" ht="70.5" customHeight="1">
      <c r="A46" s="2" t="s">
        <v>70</v>
      </c>
      <c r="B46" s="3" t="s">
        <v>71</v>
      </c>
      <c r="C46" s="87"/>
      <c r="D46" s="14">
        <v>954</v>
      </c>
      <c r="E46" s="15" t="s">
        <v>28</v>
      </c>
      <c r="F46" s="15" t="s">
        <v>128</v>
      </c>
      <c r="G46" s="14">
        <v>611</v>
      </c>
      <c r="H46" s="16">
        <v>13637.2</v>
      </c>
      <c r="I46" s="16">
        <f>13706.5+810+68.21</f>
        <v>14584.71</v>
      </c>
      <c r="J46" s="14">
        <v>16192.2</v>
      </c>
      <c r="K46" s="14">
        <v>11876.75</v>
      </c>
      <c r="L46" s="14">
        <v>13100</v>
      </c>
      <c r="M46" s="21">
        <f t="shared" si="0"/>
        <v>69390.86</v>
      </c>
    </row>
    <row r="47" spans="1:13" ht="134.25" customHeight="1">
      <c r="A47" s="10" t="s">
        <v>72</v>
      </c>
      <c r="B47" s="3" t="s">
        <v>15</v>
      </c>
      <c r="C47" s="63" t="s">
        <v>157</v>
      </c>
      <c r="D47" s="14">
        <v>954</v>
      </c>
      <c r="E47" s="15" t="s">
        <v>28</v>
      </c>
      <c r="F47" s="15" t="s">
        <v>144</v>
      </c>
      <c r="G47" s="14">
        <v>612</v>
      </c>
      <c r="H47" s="14">
        <v>328</v>
      </c>
      <c r="I47" s="14"/>
      <c r="J47" s="14"/>
      <c r="K47" s="16"/>
      <c r="L47" s="16">
        <v>600</v>
      </c>
      <c r="M47" s="21">
        <f t="shared" si="0"/>
        <v>928</v>
      </c>
    </row>
    <row r="48" spans="1:13" ht="70.5" customHeight="1">
      <c r="A48" s="10" t="s">
        <v>73</v>
      </c>
      <c r="B48" s="3" t="s">
        <v>74</v>
      </c>
      <c r="C48" s="64"/>
      <c r="D48" s="14">
        <v>954</v>
      </c>
      <c r="E48" s="15" t="s">
        <v>28</v>
      </c>
      <c r="F48" s="15" t="s">
        <v>145</v>
      </c>
      <c r="G48" s="14">
        <v>612</v>
      </c>
      <c r="H48" s="14">
        <v>153.4</v>
      </c>
      <c r="I48" s="14"/>
      <c r="J48" s="14"/>
      <c r="K48" s="14"/>
      <c r="L48" s="14">
        <v>300</v>
      </c>
      <c r="M48" s="21">
        <f t="shared" si="0"/>
        <v>453.4</v>
      </c>
    </row>
    <row r="49" spans="1:13" ht="40.5" customHeight="1">
      <c r="A49" s="10" t="s">
        <v>75</v>
      </c>
      <c r="B49" s="3" t="s">
        <v>18</v>
      </c>
      <c r="C49" s="64"/>
      <c r="D49" s="14">
        <v>954</v>
      </c>
      <c r="E49" s="15" t="s">
        <v>28</v>
      </c>
      <c r="F49" s="15" t="s">
        <v>127</v>
      </c>
      <c r="G49" s="14">
        <v>612</v>
      </c>
      <c r="H49" s="14">
        <v>18.3</v>
      </c>
      <c r="I49" s="14">
        <f>24+2.85</f>
        <v>26.85</v>
      </c>
      <c r="J49" s="14">
        <v>34.8</v>
      </c>
      <c r="K49" s="14">
        <v>21.94</v>
      </c>
      <c r="L49" s="14">
        <v>25</v>
      </c>
      <c r="M49" s="21">
        <f t="shared" si="0"/>
        <v>126.89</v>
      </c>
    </row>
    <row r="50" spans="1:13" ht="33" customHeight="1">
      <c r="A50" s="10" t="s">
        <v>76</v>
      </c>
      <c r="B50" s="3" t="s">
        <v>14</v>
      </c>
      <c r="C50" s="64"/>
      <c r="D50" s="14">
        <v>954</v>
      </c>
      <c r="E50" s="15" t="s">
        <v>28</v>
      </c>
      <c r="F50" s="15" t="s">
        <v>146</v>
      </c>
      <c r="G50" s="14">
        <v>612</v>
      </c>
      <c r="H50" s="14"/>
      <c r="I50" s="14">
        <v>70</v>
      </c>
      <c r="J50" s="14"/>
      <c r="K50" s="14"/>
      <c r="L50" s="14">
        <v>100</v>
      </c>
      <c r="M50" s="21">
        <f t="shared" si="0"/>
        <v>170</v>
      </c>
    </row>
    <row r="51" spans="1:13" ht="54.75" customHeight="1">
      <c r="A51" s="10" t="s">
        <v>77</v>
      </c>
      <c r="B51" s="3" t="s">
        <v>67</v>
      </c>
      <c r="C51" s="65"/>
      <c r="D51" s="14">
        <v>954</v>
      </c>
      <c r="E51" s="15" t="s">
        <v>28</v>
      </c>
      <c r="F51" s="15" t="s">
        <v>147</v>
      </c>
      <c r="G51" s="14">
        <v>612</v>
      </c>
      <c r="H51" s="14"/>
      <c r="I51" s="14"/>
      <c r="J51" s="14"/>
      <c r="K51" s="14"/>
      <c r="L51" s="14">
        <v>500</v>
      </c>
      <c r="M51" s="21">
        <f t="shared" si="0"/>
        <v>500</v>
      </c>
    </row>
    <row r="52" spans="1:13" ht="44.25" customHeight="1">
      <c r="A52" s="10" t="s">
        <v>106</v>
      </c>
      <c r="B52" s="3" t="s">
        <v>107</v>
      </c>
      <c r="C52" s="30"/>
      <c r="D52" s="14">
        <v>954</v>
      </c>
      <c r="E52" s="15" t="s">
        <v>110</v>
      </c>
      <c r="F52" s="15" t="s">
        <v>108</v>
      </c>
      <c r="G52" s="14">
        <v>612</v>
      </c>
      <c r="H52" s="14"/>
      <c r="I52" s="14">
        <v>248.97</v>
      </c>
      <c r="J52" s="14"/>
      <c r="K52" s="14"/>
      <c r="L52" s="14"/>
      <c r="M52" s="21">
        <f t="shared" si="0"/>
        <v>248.97</v>
      </c>
    </row>
    <row r="53" spans="1:13" ht="51" customHeight="1">
      <c r="A53" s="10" t="s">
        <v>154</v>
      </c>
      <c r="B53" s="4" t="s">
        <v>117</v>
      </c>
      <c r="C53" s="34"/>
      <c r="D53" s="14">
        <v>954</v>
      </c>
      <c r="E53" s="15" t="s">
        <v>28</v>
      </c>
      <c r="F53" s="15" t="s">
        <v>126</v>
      </c>
      <c r="G53" s="14">
        <v>612</v>
      </c>
      <c r="H53" s="14"/>
      <c r="I53" s="14"/>
      <c r="J53" s="14">
        <v>63.1</v>
      </c>
      <c r="K53" s="14"/>
      <c r="L53" s="14"/>
      <c r="M53" s="21">
        <f t="shared" si="0"/>
        <v>63.1</v>
      </c>
    </row>
    <row r="54" spans="1:13" ht="18.75" customHeight="1">
      <c r="A54" s="8" t="s">
        <v>78</v>
      </c>
      <c r="B54" s="3" t="s">
        <v>23</v>
      </c>
      <c r="C54" s="20"/>
      <c r="D54" s="14">
        <v>954</v>
      </c>
      <c r="E54" s="15" t="s">
        <v>31</v>
      </c>
      <c r="F54" s="15" t="s">
        <v>148</v>
      </c>
      <c r="G54" s="15" t="s">
        <v>33</v>
      </c>
      <c r="H54" s="14">
        <f>H55+H57+H64+H72+H73</f>
        <v>12680.900000000001</v>
      </c>
      <c r="I54" s="14">
        <f>I55+I57+I56+I64+I72+I73+I74</f>
        <v>13932.5</v>
      </c>
      <c r="J54" s="14">
        <f>J55+J57+J56+J64+J72+J73+J74</f>
        <v>13765.900000000001</v>
      </c>
      <c r="K54" s="14">
        <f>K55+K57+K56+K64+K72+K73+K74</f>
        <v>11573.17</v>
      </c>
      <c r="L54" s="14">
        <f>L55+L57+L56+L64+L72+L73+L74</f>
        <v>18584.5</v>
      </c>
      <c r="M54" s="14">
        <f>M55+M57+M56+M64+M72+M73+M74</f>
        <v>70536.97</v>
      </c>
    </row>
    <row r="55" spans="1:13" ht="98.25" customHeight="1">
      <c r="A55" s="69" t="s">
        <v>79</v>
      </c>
      <c r="B55" s="63" t="s">
        <v>24</v>
      </c>
      <c r="C55" s="63" t="s">
        <v>86</v>
      </c>
      <c r="D55" s="14">
        <v>952</v>
      </c>
      <c r="E55" s="15" t="s">
        <v>94</v>
      </c>
      <c r="F55" s="15" t="s">
        <v>32</v>
      </c>
      <c r="G55" s="14">
        <v>244</v>
      </c>
      <c r="H55" s="14">
        <v>70</v>
      </c>
      <c r="I55" s="16">
        <f>70-49.08</f>
        <v>20.92</v>
      </c>
      <c r="J55" s="14"/>
      <c r="K55" s="16"/>
      <c r="L55" s="16"/>
      <c r="M55" s="21">
        <f t="shared" si="0"/>
        <v>90.92</v>
      </c>
    </row>
    <row r="56" spans="1:13" ht="223.5" customHeight="1">
      <c r="A56" s="70"/>
      <c r="B56" s="65"/>
      <c r="C56" s="65"/>
      <c r="D56" s="14">
        <v>954</v>
      </c>
      <c r="E56" s="15" t="s">
        <v>94</v>
      </c>
      <c r="F56" s="15" t="s">
        <v>32</v>
      </c>
      <c r="G56" s="14">
        <v>244</v>
      </c>
      <c r="H56" s="14"/>
      <c r="I56" s="16">
        <v>49.08</v>
      </c>
      <c r="J56" s="14"/>
      <c r="K56" s="16"/>
      <c r="L56" s="16"/>
      <c r="M56" s="21">
        <f t="shared" si="0"/>
        <v>49.08</v>
      </c>
    </row>
    <row r="57" spans="1:13" ht="26.25" customHeight="1">
      <c r="A57" s="69" t="s">
        <v>80</v>
      </c>
      <c r="B57" s="63" t="s">
        <v>25</v>
      </c>
      <c r="C57" s="85" t="s">
        <v>158</v>
      </c>
      <c r="D57" s="14">
        <v>954</v>
      </c>
      <c r="E57" s="15" t="s">
        <v>31</v>
      </c>
      <c r="F57" s="15" t="s">
        <v>132</v>
      </c>
      <c r="G57" s="15" t="s">
        <v>33</v>
      </c>
      <c r="H57" s="14">
        <f>H58+H59+H61+H63+H62+H60</f>
        <v>2234.1</v>
      </c>
      <c r="I57" s="14">
        <f>I58+I59+I61+I63+I62+I60</f>
        <v>2300.7999999999997</v>
      </c>
      <c r="J57" s="14">
        <f>J58+J59+J61+J63+J62+J60</f>
        <v>2050.2</v>
      </c>
      <c r="K57" s="14">
        <f>K58+K59+K61+K63+K62+K60</f>
        <v>1624.95</v>
      </c>
      <c r="L57" s="14">
        <f>L58+L59+L61+L63+L62+L60</f>
        <v>2493</v>
      </c>
      <c r="M57" s="21">
        <f t="shared" si="0"/>
        <v>10703.05</v>
      </c>
    </row>
    <row r="58" spans="1:13" ht="19.5" customHeight="1">
      <c r="A58" s="71"/>
      <c r="B58" s="64"/>
      <c r="C58" s="86"/>
      <c r="D58" s="14">
        <v>954</v>
      </c>
      <c r="E58" s="15" t="s">
        <v>31</v>
      </c>
      <c r="F58" s="15" t="s">
        <v>132</v>
      </c>
      <c r="G58" s="14">
        <v>121</v>
      </c>
      <c r="H58" s="14">
        <v>2164.821</v>
      </c>
      <c r="I58" s="14">
        <f>2195.3+21.7+30.6</f>
        <v>2247.6</v>
      </c>
      <c r="J58" s="14">
        <v>1540</v>
      </c>
      <c r="K58" s="14">
        <v>1127.2</v>
      </c>
      <c r="L58" s="14">
        <v>1889.4</v>
      </c>
      <c r="M58" s="21">
        <f t="shared" si="0"/>
        <v>8969.021</v>
      </c>
    </row>
    <row r="59" spans="1:13" ht="20.25" customHeight="1">
      <c r="A59" s="71"/>
      <c r="B59" s="64"/>
      <c r="C59" s="86"/>
      <c r="D59" s="14">
        <v>954</v>
      </c>
      <c r="E59" s="15" t="s">
        <v>31</v>
      </c>
      <c r="F59" s="15" t="s">
        <v>132</v>
      </c>
      <c r="G59" s="14">
        <v>122</v>
      </c>
      <c r="H59" s="14">
        <v>0.079</v>
      </c>
      <c r="I59" s="14">
        <f>15.2-7</f>
        <v>8.2</v>
      </c>
      <c r="J59" s="14">
        <v>2.8</v>
      </c>
      <c r="K59" s="14">
        <v>2.211</v>
      </c>
      <c r="L59" s="14">
        <v>3</v>
      </c>
      <c r="M59" s="21">
        <f t="shared" si="0"/>
        <v>16.29</v>
      </c>
    </row>
    <row r="60" spans="1:13" ht="20.25" customHeight="1">
      <c r="A60" s="71"/>
      <c r="B60" s="64"/>
      <c r="C60" s="86"/>
      <c r="D60" s="14">
        <v>954</v>
      </c>
      <c r="E60" s="15" t="s">
        <v>31</v>
      </c>
      <c r="F60" s="15" t="s">
        <v>132</v>
      </c>
      <c r="G60" s="14">
        <v>129</v>
      </c>
      <c r="H60" s="14"/>
      <c r="I60" s="14"/>
      <c r="J60" s="14">
        <v>465.1</v>
      </c>
      <c r="K60" s="14">
        <v>470.589</v>
      </c>
      <c r="L60" s="14">
        <v>570.6</v>
      </c>
      <c r="M60" s="21">
        <f t="shared" si="0"/>
        <v>1506.2890000000002</v>
      </c>
    </row>
    <row r="61" spans="1:13" ht="15.75" customHeight="1">
      <c r="A61" s="71"/>
      <c r="B61" s="64"/>
      <c r="C61" s="86"/>
      <c r="D61" s="14">
        <v>954</v>
      </c>
      <c r="E61" s="15" t="s">
        <v>31</v>
      </c>
      <c r="F61" s="15" t="s">
        <v>132</v>
      </c>
      <c r="G61" s="14">
        <v>244</v>
      </c>
      <c r="H61" s="14">
        <v>21.2</v>
      </c>
      <c r="I61" s="14">
        <f>37+8</f>
        <v>45</v>
      </c>
      <c r="J61" s="14">
        <f>32.3+10</f>
        <v>42.3</v>
      </c>
      <c r="K61" s="14">
        <v>24.95</v>
      </c>
      <c r="L61" s="14">
        <v>30</v>
      </c>
      <c r="M61" s="21">
        <f t="shared" si="0"/>
        <v>163.45</v>
      </c>
    </row>
    <row r="62" spans="1:13" ht="15.75" customHeight="1">
      <c r="A62" s="71"/>
      <c r="B62" s="64"/>
      <c r="C62" s="86"/>
      <c r="D62" s="14">
        <v>954</v>
      </c>
      <c r="E62" s="15" t="s">
        <v>31</v>
      </c>
      <c r="F62" s="15" t="s">
        <v>132</v>
      </c>
      <c r="G62" s="14">
        <v>851</v>
      </c>
      <c r="H62" s="14">
        <v>47.6</v>
      </c>
      <c r="I62" s="14"/>
      <c r="J62" s="14"/>
      <c r="K62" s="14"/>
      <c r="L62" s="14"/>
      <c r="M62" s="21">
        <f t="shared" si="0"/>
        <v>47.6</v>
      </c>
    </row>
    <row r="63" spans="1:13" ht="15.75" customHeight="1">
      <c r="A63" s="70"/>
      <c r="B63" s="65"/>
      <c r="C63" s="86"/>
      <c r="D63" s="14">
        <v>954</v>
      </c>
      <c r="E63" s="15" t="s">
        <v>31</v>
      </c>
      <c r="F63" s="15" t="s">
        <v>132</v>
      </c>
      <c r="G63" s="14">
        <v>852</v>
      </c>
      <c r="H63" s="14">
        <v>0.4</v>
      </c>
      <c r="I63" s="14"/>
      <c r="J63" s="14"/>
      <c r="K63" s="14"/>
      <c r="L63" s="14"/>
      <c r="M63" s="21">
        <f t="shared" si="0"/>
        <v>0.4</v>
      </c>
    </row>
    <row r="64" spans="1:13" ht="21" customHeight="1">
      <c r="A64" s="61" t="s">
        <v>81</v>
      </c>
      <c r="B64" s="62" t="s">
        <v>26</v>
      </c>
      <c r="C64" s="86"/>
      <c r="D64" s="14">
        <v>954</v>
      </c>
      <c r="E64" s="15" t="s">
        <v>31</v>
      </c>
      <c r="F64" s="15" t="s">
        <v>133</v>
      </c>
      <c r="G64" s="15" t="s">
        <v>33</v>
      </c>
      <c r="H64" s="14">
        <f>H65+H66+H68+H69+H70+H71+H67</f>
        <v>9945.6</v>
      </c>
      <c r="I64" s="14">
        <f>I65+I66+I68+I69+I70+I71+I67</f>
        <v>10123.400000000001</v>
      </c>
      <c r="J64" s="14">
        <f>J65+J66+J68+J69+J70+J71+J67</f>
        <v>10241.7</v>
      </c>
      <c r="K64" s="14">
        <f>K65+K66+K68+K69+K70+K71+K67</f>
        <v>8885.24</v>
      </c>
      <c r="L64" s="14">
        <f>L65+L66+L68+L69+L70+L71+L67</f>
        <v>14491.5</v>
      </c>
      <c r="M64" s="21">
        <f t="shared" si="0"/>
        <v>53687.44</v>
      </c>
    </row>
    <row r="65" spans="1:13" ht="15.75" customHeight="1">
      <c r="A65" s="61"/>
      <c r="B65" s="62"/>
      <c r="C65" s="86"/>
      <c r="D65" s="14">
        <v>954</v>
      </c>
      <c r="E65" s="15" t="s">
        <v>31</v>
      </c>
      <c r="F65" s="15" t="s">
        <v>133</v>
      </c>
      <c r="G65" s="14">
        <v>111</v>
      </c>
      <c r="H65" s="14">
        <v>8124.2</v>
      </c>
      <c r="I65" s="14">
        <f>8410.3-175-440</f>
        <v>7795.299999999999</v>
      </c>
      <c r="J65" s="14">
        <v>6096</v>
      </c>
      <c r="K65" s="14">
        <v>6010.6</v>
      </c>
      <c r="L65" s="14">
        <v>8452.4</v>
      </c>
      <c r="M65" s="21">
        <f t="shared" si="0"/>
        <v>36478.5</v>
      </c>
    </row>
    <row r="66" spans="1:13" ht="15.75" customHeight="1">
      <c r="A66" s="61"/>
      <c r="B66" s="62"/>
      <c r="C66" s="86"/>
      <c r="D66" s="14">
        <v>954</v>
      </c>
      <c r="E66" s="15" t="s">
        <v>31</v>
      </c>
      <c r="F66" s="15" t="s">
        <v>133</v>
      </c>
      <c r="G66" s="14">
        <v>112</v>
      </c>
      <c r="H66" s="14">
        <v>5.6</v>
      </c>
      <c r="I66" s="14">
        <v>5.6</v>
      </c>
      <c r="J66" s="14">
        <v>5.6</v>
      </c>
      <c r="K66" s="14">
        <v>5.215</v>
      </c>
      <c r="L66" s="14">
        <v>7</v>
      </c>
      <c r="M66" s="21">
        <f t="shared" si="0"/>
        <v>29.014999999999997</v>
      </c>
    </row>
    <row r="67" spans="1:13" ht="15.75" customHeight="1">
      <c r="A67" s="61"/>
      <c r="B67" s="62"/>
      <c r="C67" s="87"/>
      <c r="D67" s="14">
        <v>954</v>
      </c>
      <c r="E67" s="15" t="s">
        <v>31</v>
      </c>
      <c r="F67" s="15" t="s">
        <v>133</v>
      </c>
      <c r="G67" s="14">
        <v>119</v>
      </c>
      <c r="H67" s="14"/>
      <c r="I67" s="14"/>
      <c r="J67" s="14">
        <v>1841</v>
      </c>
      <c r="K67" s="14">
        <v>1815.175</v>
      </c>
      <c r="L67" s="14">
        <v>2552.6</v>
      </c>
      <c r="M67" s="21">
        <f t="shared" si="0"/>
        <v>6208.775</v>
      </c>
    </row>
    <row r="68" spans="1:13" ht="15.75" customHeight="1">
      <c r="A68" s="61"/>
      <c r="B68" s="62"/>
      <c r="C68" s="63" t="s">
        <v>159</v>
      </c>
      <c r="D68" s="14">
        <v>954</v>
      </c>
      <c r="E68" s="15" t="s">
        <v>31</v>
      </c>
      <c r="F68" s="15" t="s">
        <v>133</v>
      </c>
      <c r="G68" s="14">
        <v>242</v>
      </c>
      <c r="H68" s="14">
        <v>502.6</v>
      </c>
      <c r="I68" s="14">
        <v>545.4</v>
      </c>
      <c r="J68" s="14">
        <v>498</v>
      </c>
      <c r="K68" s="14">
        <v>302.403</v>
      </c>
      <c r="L68" s="14">
        <v>650</v>
      </c>
      <c r="M68" s="21">
        <f t="shared" si="0"/>
        <v>2498.4030000000002</v>
      </c>
    </row>
    <row r="69" spans="1:13" ht="15.75" customHeight="1">
      <c r="A69" s="61"/>
      <c r="B69" s="62"/>
      <c r="C69" s="64"/>
      <c r="D69" s="14">
        <v>954</v>
      </c>
      <c r="E69" s="15" t="s">
        <v>31</v>
      </c>
      <c r="F69" s="15" t="s">
        <v>133</v>
      </c>
      <c r="G69" s="14">
        <v>244</v>
      </c>
      <c r="H69" s="14">
        <v>1286</v>
      </c>
      <c r="I69" s="14">
        <f>1406.7+115.5+175+50</f>
        <v>1747.2</v>
      </c>
      <c r="J69" s="14">
        <f>1649.6+121.6</f>
        <v>1771.1999999999998</v>
      </c>
      <c r="K69" s="14">
        <v>724.517</v>
      </c>
      <c r="L69" s="14">
        <v>2800</v>
      </c>
      <c r="M69" s="21">
        <f t="shared" si="0"/>
        <v>8328.917</v>
      </c>
    </row>
    <row r="70" spans="1:13" ht="21" customHeight="1">
      <c r="A70" s="61"/>
      <c r="B70" s="62"/>
      <c r="C70" s="64"/>
      <c r="D70" s="14">
        <v>954</v>
      </c>
      <c r="E70" s="15" t="s">
        <v>31</v>
      </c>
      <c r="F70" s="15" t="s">
        <v>133</v>
      </c>
      <c r="G70" s="14">
        <v>851</v>
      </c>
      <c r="H70" s="14">
        <v>5</v>
      </c>
      <c r="I70" s="14">
        <v>12.7</v>
      </c>
      <c r="J70" s="14">
        <v>12.7</v>
      </c>
      <c r="K70" s="14">
        <v>11.608</v>
      </c>
      <c r="L70" s="14">
        <v>13.2</v>
      </c>
      <c r="M70" s="21">
        <f t="shared" si="0"/>
        <v>55.208</v>
      </c>
    </row>
    <row r="71" spans="1:13" ht="19.5" customHeight="1">
      <c r="A71" s="61"/>
      <c r="B71" s="62"/>
      <c r="C71" s="64"/>
      <c r="D71" s="14">
        <v>954</v>
      </c>
      <c r="E71" s="15" t="s">
        <v>31</v>
      </c>
      <c r="F71" s="15" t="s">
        <v>133</v>
      </c>
      <c r="G71" s="14">
        <v>852</v>
      </c>
      <c r="H71" s="14">
        <v>22.2</v>
      </c>
      <c r="I71" s="14">
        <v>17.2</v>
      </c>
      <c r="J71" s="14">
        <v>17.2</v>
      </c>
      <c r="K71" s="14">
        <v>15.722</v>
      </c>
      <c r="L71" s="14">
        <v>16.3</v>
      </c>
      <c r="M71" s="21">
        <f t="shared" si="0"/>
        <v>88.62199999999999</v>
      </c>
    </row>
    <row r="72" spans="1:13" ht="63.75" customHeight="1">
      <c r="A72" s="10" t="s">
        <v>82</v>
      </c>
      <c r="B72" s="3" t="s">
        <v>22</v>
      </c>
      <c r="C72" s="64"/>
      <c r="D72" s="14">
        <v>954</v>
      </c>
      <c r="E72" s="15" t="s">
        <v>31</v>
      </c>
      <c r="F72" s="15" t="s">
        <v>149</v>
      </c>
      <c r="G72" s="14">
        <v>244</v>
      </c>
      <c r="H72" s="14"/>
      <c r="I72" s="14"/>
      <c r="J72" s="14"/>
      <c r="K72" s="14"/>
      <c r="L72" s="14">
        <v>100</v>
      </c>
      <c r="M72" s="21">
        <f t="shared" si="0"/>
        <v>100</v>
      </c>
    </row>
    <row r="73" spans="1:13" ht="63">
      <c r="A73" s="10" t="s">
        <v>103</v>
      </c>
      <c r="B73" s="3" t="s">
        <v>101</v>
      </c>
      <c r="C73" s="65"/>
      <c r="D73" s="14">
        <v>954</v>
      </c>
      <c r="E73" s="15" t="s">
        <v>31</v>
      </c>
      <c r="F73" s="15" t="s">
        <v>134</v>
      </c>
      <c r="G73" s="14">
        <v>621</v>
      </c>
      <c r="H73" s="16">
        <v>431.2</v>
      </c>
      <c r="I73" s="14">
        <f>1400.2-16.9</f>
        <v>1383.3</v>
      </c>
      <c r="J73" s="33">
        <v>1400</v>
      </c>
      <c r="K73" s="33">
        <v>1062.98</v>
      </c>
      <c r="L73" s="33">
        <v>1500</v>
      </c>
      <c r="M73" s="21">
        <f t="shared" si="0"/>
        <v>5777.48</v>
      </c>
    </row>
    <row r="74" spans="1:13" ht="34.5" customHeight="1">
      <c r="A74" s="10" t="s">
        <v>105</v>
      </c>
      <c r="B74" s="3" t="s">
        <v>111</v>
      </c>
      <c r="C74" s="32"/>
      <c r="D74" s="14">
        <v>954</v>
      </c>
      <c r="E74" s="15" t="s">
        <v>94</v>
      </c>
      <c r="F74" s="15" t="s">
        <v>131</v>
      </c>
      <c r="G74" s="14">
        <v>244</v>
      </c>
      <c r="H74" s="20"/>
      <c r="I74" s="14">
        <f>55</f>
        <v>55</v>
      </c>
      <c r="J74" s="20">
        <v>74</v>
      </c>
      <c r="K74" s="20"/>
      <c r="L74" s="20"/>
      <c r="M74" s="21">
        <f t="shared" si="0"/>
        <v>129</v>
      </c>
    </row>
  </sheetData>
  <sheetProtection/>
  <mergeCells count="30">
    <mergeCell ref="C57:C67"/>
    <mergeCell ref="C68:C73"/>
    <mergeCell ref="H1:L1"/>
    <mergeCell ref="H2:L2"/>
    <mergeCell ref="C15:C17"/>
    <mergeCell ref="C18:C23"/>
    <mergeCell ref="C25:C38"/>
    <mergeCell ref="C39:C43"/>
    <mergeCell ref="C45:C46"/>
    <mergeCell ref="B15:B16"/>
    <mergeCell ref="A15:A16"/>
    <mergeCell ref="A26:A32"/>
    <mergeCell ref="C55:C56"/>
    <mergeCell ref="C47:C51"/>
    <mergeCell ref="D13:G13"/>
    <mergeCell ref="H4:L7"/>
    <mergeCell ref="A9:L11"/>
    <mergeCell ref="H13:L13"/>
    <mergeCell ref="A13:A14"/>
    <mergeCell ref="B13:B14"/>
    <mergeCell ref="C13:C14"/>
    <mergeCell ref="A64:A71"/>
    <mergeCell ref="B64:B71"/>
    <mergeCell ref="B26:B33"/>
    <mergeCell ref="B34:B36"/>
    <mergeCell ref="A34:A36"/>
    <mergeCell ref="B55:B56"/>
    <mergeCell ref="A55:A56"/>
    <mergeCell ref="A57:A63"/>
    <mergeCell ref="B57:B63"/>
  </mergeCells>
  <printOptions/>
  <pageMargins left="0.31496062992125984" right="0.31496062992125984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83"/>
  <sheetViews>
    <sheetView view="pageBreakPreview" zoomScale="90" zoomScaleNormal="80" zoomScaleSheetLayoutView="90" zoomScalePageLayoutView="0" workbookViewId="0" topLeftCell="A1">
      <selection activeCell="C3" sqref="C3"/>
    </sheetView>
  </sheetViews>
  <sheetFormatPr defaultColWidth="9.140625" defaultRowHeight="15"/>
  <cols>
    <col min="1" max="1" width="5.421875" style="0" customWidth="1"/>
    <col min="2" max="2" width="27.00390625" style="0" customWidth="1"/>
    <col min="3" max="3" width="36.421875" style="36" customWidth="1"/>
    <col min="4" max="4" width="14.140625" style="0" customWidth="1"/>
    <col min="5" max="5" width="14.00390625" style="0" customWidth="1"/>
    <col min="6" max="6" width="11.421875" style="0" customWidth="1"/>
    <col min="7" max="8" width="11.28125" style="0" customWidth="1"/>
    <col min="9" max="9" width="14.00390625" style="0" bestFit="1" customWidth="1"/>
  </cols>
  <sheetData>
    <row r="1" spans="4:8" ht="16.5" customHeight="1">
      <c r="D1" s="47" t="s">
        <v>161</v>
      </c>
      <c r="E1" s="47"/>
      <c r="F1" s="47"/>
      <c r="G1" s="47"/>
      <c r="H1" s="47"/>
    </row>
    <row r="2" spans="4:8" ht="41.25" customHeight="1">
      <c r="D2" s="47" t="s">
        <v>162</v>
      </c>
      <c r="E2" s="47"/>
      <c r="F2" s="47"/>
      <c r="G2" s="47"/>
      <c r="H2" s="47"/>
    </row>
    <row r="3" spans="4:8" ht="11.25" customHeight="1">
      <c r="D3" s="47" t="s">
        <v>165</v>
      </c>
      <c r="E3" s="47"/>
      <c r="F3" s="47"/>
      <c r="G3" s="47"/>
      <c r="H3" s="47"/>
    </row>
    <row r="4" spans="4:8" ht="18.75" customHeight="1">
      <c r="D4" s="97" t="s">
        <v>90</v>
      </c>
      <c r="E4" s="97"/>
      <c r="F4" s="97"/>
      <c r="G4" s="97"/>
      <c r="H4" s="97"/>
    </row>
    <row r="5" spans="4:8" ht="15">
      <c r="D5" s="97"/>
      <c r="E5" s="97"/>
      <c r="F5" s="97"/>
      <c r="G5" s="97"/>
      <c r="H5" s="97"/>
    </row>
    <row r="6" spans="4:8" ht="15">
      <c r="D6" s="97"/>
      <c r="E6" s="97"/>
      <c r="F6" s="97"/>
      <c r="G6" s="97"/>
      <c r="H6" s="97"/>
    </row>
    <row r="7" spans="4:8" ht="22.5" customHeight="1">
      <c r="D7" s="97"/>
      <c r="E7" s="97"/>
      <c r="F7" s="97"/>
      <c r="G7" s="97"/>
      <c r="H7" s="97"/>
    </row>
    <row r="9" spans="1:8" ht="27.75" customHeight="1">
      <c r="A9" s="58" t="s">
        <v>36</v>
      </c>
      <c r="B9" s="58"/>
      <c r="C9" s="58"/>
      <c r="D9" s="58"/>
      <c r="E9" s="58"/>
      <c r="F9" s="58"/>
      <c r="G9" s="48"/>
      <c r="H9" s="48"/>
    </row>
    <row r="10" spans="1:8" ht="15">
      <c r="A10" s="58"/>
      <c r="B10" s="58"/>
      <c r="C10" s="58"/>
      <c r="D10" s="58"/>
      <c r="E10" s="58"/>
      <c r="F10" s="58"/>
      <c r="G10" s="48"/>
      <c r="H10" s="48"/>
    </row>
    <row r="11" spans="1:8" ht="15">
      <c r="A11" s="58"/>
      <c r="B11" s="58"/>
      <c r="C11" s="58"/>
      <c r="D11" s="58"/>
      <c r="E11" s="58"/>
      <c r="F11" s="58"/>
      <c r="G11" s="48"/>
      <c r="H11" s="48"/>
    </row>
    <row r="12" spans="1:8" ht="15">
      <c r="A12" s="58"/>
      <c r="B12" s="58"/>
      <c r="C12" s="58"/>
      <c r="D12" s="58"/>
      <c r="E12" s="58"/>
      <c r="F12" s="58"/>
      <c r="G12" s="48"/>
      <c r="H12" s="48"/>
    </row>
    <row r="13" spans="1:8" ht="18.75" customHeight="1">
      <c r="A13" s="58"/>
      <c r="B13" s="58"/>
      <c r="C13" s="58"/>
      <c r="D13" s="58"/>
      <c r="E13" s="58"/>
      <c r="F13" s="58"/>
      <c r="G13" s="48"/>
      <c r="H13" s="48"/>
    </row>
    <row r="14" spans="1:8" ht="0.75" customHeight="1">
      <c r="A14" s="58"/>
      <c r="B14" s="58"/>
      <c r="C14" s="58"/>
      <c r="D14" s="58"/>
      <c r="E14" s="58"/>
      <c r="F14" s="58"/>
      <c r="G14" s="48"/>
      <c r="H14" s="48"/>
    </row>
    <row r="15" spans="1:8" ht="15.75">
      <c r="A15" s="7"/>
      <c r="B15" s="7"/>
      <c r="C15" s="37"/>
      <c r="D15" s="7"/>
      <c r="E15" s="7"/>
      <c r="F15" s="7"/>
      <c r="G15" s="7"/>
      <c r="H15" s="7"/>
    </row>
    <row r="16" spans="1:8" ht="15.75">
      <c r="A16" s="5" t="s">
        <v>0</v>
      </c>
      <c r="B16" s="85" t="s">
        <v>6</v>
      </c>
      <c r="C16" s="85" t="s">
        <v>35</v>
      </c>
      <c r="D16" s="93" t="s">
        <v>34</v>
      </c>
      <c r="E16" s="94"/>
      <c r="F16" s="94"/>
      <c r="G16" s="94"/>
      <c r="H16" s="95"/>
    </row>
    <row r="17" spans="1:8" ht="15.75">
      <c r="A17" s="5"/>
      <c r="B17" s="87"/>
      <c r="C17" s="87"/>
      <c r="D17" s="19">
        <v>2014</v>
      </c>
      <c r="E17" s="19">
        <v>2015</v>
      </c>
      <c r="F17" s="19">
        <v>2016</v>
      </c>
      <c r="G17" s="19">
        <v>2017</v>
      </c>
      <c r="H17" s="19">
        <v>2018</v>
      </c>
    </row>
    <row r="18" spans="1:9" ht="15" customHeight="1">
      <c r="A18" s="80">
        <v>1</v>
      </c>
      <c r="B18" s="63" t="s">
        <v>37</v>
      </c>
      <c r="C18" s="12" t="s">
        <v>38</v>
      </c>
      <c r="D18" s="25">
        <f aca="true" t="shared" si="0" ref="D18:H21">D25+D88+D172+D235</f>
        <v>328070.27</v>
      </c>
      <c r="E18" s="13">
        <f t="shared" si="0"/>
        <v>341185.90299999993</v>
      </c>
      <c r="F18" s="13">
        <f t="shared" si="0"/>
        <v>341249.69</v>
      </c>
      <c r="G18" s="13">
        <f t="shared" si="0"/>
        <v>312487.54999999993</v>
      </c>
      <c r="H18" s="13">
        <f t="shared" si="0"/>
        <v>116284.5</v>
      </c>
      <c r="I18" s="26">
        <f>D18+E18+F18+G18+H18</f>
        <v>1439277.9129999997</v>
      </c>
    </row>
    <row r="19" spans="1:9" ht="56.25" customHeight="1">
      <c r="A19" s="98"/>
      <c r="B19" s="64"/>
      <c r="C19" s="12" t="s">
        <v>39</v>
      </c>
      <c r="D19" s="42">
        <f t="shared" si="0"/>
        <v>0</v>
      </c>
      <c r="E19" s="42">
        <f t="shared" si="0"/>
        <v>0</v>
      </c>
      <c r="F19" s="42">
        <f t="shared" si="0"/>
        <v>0</v>
      </c>
      <c r="G19" s="42">
        <f t="shared" si="0"/>
        <v>0</v>
      </c>
      <c r="H19" s="42">
        <f t="shared" si="0"/>
        <v>0</v>
      </c>
      <c r="I19" s="26">
        <f aca="true" t="shared" si="1" ref="I19:I89">D19+E19+F19+G19+H19</f>
        <v>0</v>
      </c>
    </row>
    <row r="20" spans="1:9" ht="50.25" customHeight="1">
      <c r="A20" s="98"/>
      <c r="B20" s="64"/>
      <c r="C20" s="12" t="s">
        <v>40</v>
      </c>
      <c r="D20" s="45">
        <f t="shared" si="0"/>
        <v>216943.297</v>
      </c>
      <c r="E20" s="42">
        <f t="shared" si="0"/>
        <v>223955.023</v>
      </c>
      <c r="F20" s="42">
        <f t="shared" si="0"/>
        <v>227009</v>
      </c>
      <c r="G20" s="42">
        <f t="shared" si="0"/>
        <v>224304.41999999998</v>
      </c>
      <c r="H20" s="42">
        <f t="shared" si="0"/>
        <v>0</v>
      </c>
      <c r="I20" s="26">
        <f t="shared" si="1"/>
        <v>892211.74</v>
      </c>
    </row>
    <row r="21" spans="1:9" ht="33.75" customHeight="1">
      <c r="A21" s="81"/>
      <c r="B21" s="65"/>
      <c r="C21" s="44" t="s">
        <v>41</v>
      </c>
      <c r="D21" s="45">
        <f t="shared" si="0"/>
        <v>111126.973</v>
      </c>
      <c r="E21" s="42">
        <f t="shared" si="0"/>
        <v>117230.88</v>
      </c>
      <c r="F21" s="42">
        <f t="shared" si="0"/>
        <v>114240.69</v>
      </c>
      <c r="G21" s="42">
        <f t="shared" si="0"/>
        <v>88183.13</v>
      </c>
      <c r="H21" s="42">
        <f t="shared" si="0"/>
        <v>116284.5</v>
      </c>
      <c r="I21" s="26">
        <f t="shared" si="1"/>
        <v>547066.173</v>
      </c>
    </row>
    <row r="22" spans="1:9" ht="62.25" customHeight="1">
      <c r="A22" s="80"/>
      <c r="B22" s="63"/>
      <c r="C22" s="12" t="s">
        <v>42</v>
      </c>
      <c r="D22" s="45">
        <f aca="true" t="shared" si="2" ref="D22:F24">D29+D92+D176+D239</f>
        <v>0</v>
      </c>
      <c r="E22" s="42">
        <f t="shared" si="2"/>
        <v>0</v>
      </c>
      <c r="F22" s="42">
        <f t="shared" si="2"/>
        <v>0</v>
      </c>
      <c r="G22" s="42"/>
      <c r="H22" s="42"/>
      <c r="I22" s="26">
        <f t="shared" si="1"/>
        <v>0</v>
      </c>
    </row>
    <row r="23" spans="1:9" ht="58.5" customHeight="1">
      <c r="A23" s="98"/>
      <c r="B23" s="64"/>
      <c r="C23" s="12" t="s">
        <v>43</v>
      </c>
      <c r="D23" s="45">
        <f t="shared" si="2"/>
        <v>0</v>
      </c>
      <c r="E23" s="42">
        <f t="shared" si="2"/>
        <v>0</v>
      </c>
      <c r="F23" s="42">
        <f t="shared" si="2"/>
        <v>0</v>
      </c>
      <c r="G23" s="42"/>
      <c r="H23" s="42"/>
      <c r="I23" s="26">
        <f t="shared" si="1"/>
        <v>0</v>
      </c>
    </row>
    <row r="24" spans="1:9" ht="32.25" customHeight="1">
      <c r="A24" s="81"/>
      <c r="B24" s="65"/>
      <c r="C24" s="44" t="s">
        <v>44</v>
      </c>
      <c r="D24" s="45">
        <f t="shared" si="2"/>
        <v>0</v>
      </c>
      <c r="E24" s="42">
        <f t="shared" si="2"/>
        <v>0</v>
      </c>
      <c r="F24" s="42">
        <f t="shared" si="2"/>
        <v>0</v>
      </c>
      <c r="G24" s="42"/>
      <c r="H24" s="42"/>
      <c r="I24" s="26">
        <f t="shared" si="1"/>
        <v>0</v>
      </c>
    </row>
    <row r="25" spans="1:9" ht="20.25" customHeight="1">
      <c r="A25" s="84" t="s">
        <v>88</v>
      </c>
      <c r="B25" s="62" t="s">
        <v>87</v>
      </c>
      <c r="C25" s="12" t="s">
        <v>38</v>
      </c>
      <c r="D25" s="24">
        <f>D32+D39+D46+D53+D60+D67+D81+D74</f>
        <v>71010.85</v>
      </c>
      <c r="E25" s="24">
        <f>E32+E39+E46+E53+E60+E67+E81+E74</f>
        <v>73525.74999999999</v>
      </c>
      <c r="F25" s="24">
        <f>F32+F39+F46+F53+F60+F67+F81+F74</f>
        <v>75419.96</v>
      </c>
      <c r="G25" s="24">
        <f>G32+G39+G46+G53+G60+G67+G81+G74</f>
        <v>67656.65</v>
      </c>
      <c r="H25" s="24">
        <f>H32+H39+H46+H53+H60+H67+H81+H74</f>
        <v>34857</v>
      </c>
      <c r="I25" s="26">
        <f t="shared" si="1"/>
        <v>322470.20999999996</v>
      </c>
    </row>
    <row r="26" spans="1:9" ht="79.5" customHeight="1">
      <c r="A26" s="84"/>
      <c r="B26" s="62"/>
      <c r="C26" s="12" t="s">
        <v>39</v>
      </c>
      <c r="D26" s="24">
        <f>D33+D40+D47+D54+D61+D68+D82+D75</f>
        <v>0</v>
      </c>
      <c r="E26" s="13">
        <f aca="true" t="shared" si="3" ref="E26:H31">E33+E40+E47+E54+E61+E68</f>
        <v>0</v>
      </c>
      <c r="F26" s="13">
        <f t="shared" si="3"/>
        <v>0</v>
      </c>
      <c r="G26" s="13">
        <f t="shared" si="3"/>
        <v>0</v>
      </c>
      <c r="H26" s="13">
        <f t="shared" si="3"/>
        <v>0</v>
      </c>
      <c r="I26" s="26">
        <f t="shared" si="1"/>
        <v>0</v>
      </c>
    </row>
    <row r="27" spans="1:9" ht="61.5" customHeight="1">
      <c r="A27" s="84"/>
      <c r="B27" s="62"/>
      <c r="C27" s="12" t="s">
        <v>40</v>
      </c>
      <c r="D27" s="24">
        <f>D34+D41+D48+D55+D62+D69+D83+D76</f>
        <v>41344</v>
      </c>
      <c r="E27" s="24">
        <f>E34+E41+E48+E55+E62+E69+E83+E76</f>
        <v>40862.2</v>
      </c>
      <c r="F27" s="24">
        <f>F34+F41+F48+F55+F62+F69+F83+F76</f>
        <v>47362</v>
      </c>
      <c r="G27" s="24">
        <f>G34+G41+G48+G55+G62+G69+G83+G76</f>
        <v>39523.42</v>
      </c>
      <c r="H27" s="24">
        <f>H34+H41+H48+H55+H62+H69+H83+H76</f>
        <v>0</v>
      </c>
      <c r="I27" s="26">
        <f t="shared" si="1"/>
        <v>169091.62</v>
      </c>
    </row>
    <row r="28" spans="1:9" ht="54" customHeight="1">
      <c r="A28" s="84"/>
      <c r="B28" s="62"/>
      <c r="C28" s="44" t="s">
        <v>41</v>
      </c>
      <c r="D28" s="24">
        <f>D35+D42+D49+D56+D63+D70+D84+D77</f>
        <v>29666.85</v>
      </c>
      <c r="E28" s="24">
        <f>E35+E42+E49+E56+E63+E70+E84+E77</f>
        <v>32663.55</v>
      </c>
      <c r="F28" s="24">
        <f>F35+F42+F49+F56+F63+F70+F84+F77</f>
        <v>28057.959999999995</v>
      </c>
      <c r="G28" s="24">
        <f>G35+G42+G49+G56+G63+G70+G84+G77</f>
        <v>28133.23</v>
      </c>
      <c r="H28" s="24">
        <f>H35+H42+H49+H56+H63+H70+H84+H77</f>
        <v>34857</v>
      </c>
      <c r="I28" s="26">
        <f t="shared" si="1"/>
        <v>153378.58999999997</v>
      </c>
    </row>
    <row r="29" spans="1:9" ht="47.25" customHeight="1">
      <c r="A29" s="84"/>
      <c r="B29" s="62"/>
      <c r="C29" s="12" t="s">
        <v>42</v>
      </c>
      <c r="D29" s="24">
        <f>D36+D43+D50+D57+D64+D71+D85+D78</f>
        <v>0</v>
      </c>
      <c r="E29" s="13">
        <f t="shared" si="3"/>
        <v>0</v>
      </c>
      <c r="F29" s="13">
        <f t="shared" si="3"/>
        <v>0</v>
      </c>
      <c r="G29" s="13">
        <f t="shared" si="3"/>
        <v>0</v>
      </c>
      <c r="H29" s="13">
        <f t="shared" si="3"/>
        <v>0</v>
      </c>
      <c r="I29" s="26">
        <f t="shared" si="1"/>
        <v>0</v>
      </c>
    </row>
    <row r="30" spans="1:9" ht="45.75" customHeight="1">
      <c r="A30" s="84"/>
      <c r="B30" s="62"/>
      <c r="C30" s="12" t="s">
        <v>43</v>
      </c>
      <c r="D30" s="24">
        <f>D37+D44+D51+D58+D65+D72+D86+D79</f>
        <v>0</v>
      </c>
      <c r="E30" s="13">
        <f t="shared" si="3"/>
        <v>0</v>
      </c>
      <c r="F30" s="13">
        <f t="shared" si="3"/>
        <v>0</v>
      </c>
      <c r="G30" s="13">
        <f t="shared" si="3"/>
        <v>0</v>
      </c>
      <c r="H30" s="13">
        <f t="shared" si="3"/>
        <v>0</v>
      </c>
      <c r="I30" s="26">
        <f t="shared" si="1"/>
        <v>0</v>
      </c>
    </row>
    <row r="31" spans="1:9" ht="16.5" customHeight="1">
      <c r="A31" s="84"/>
      <c r="B31" s="62"/>
      <c r="C31" s="12" t="s">
        <v>44</v>
      </c>
      <c r="D31" s="24">
        <f>D38+D45+D52+D59+D66+D73+D87+D80</f>
        <v>0</v>
      </c>
      <c r="E31" s="13">
        <f t="shared" si="3"/>
        <v>0</v>
      </c>
      <c r="F31" s="13">
        <f t="shared" si="3"/>
        <v>0</v>
      </c>
      <c r="G31" s="13">
        <f t="shared" si="3"/>
        <v>0</v>
      </c>
      <c r="H31" s="13">
        <f t="shared" si="3"/>
        <v>0</v>
      </c>
      <c r="I31" s="26">
        <f t="shared" si="1"/>
        <v>0</v>
      </c>
    </row>
    <row r="32" spans="1:9" ht="20.25" customHeight="1">
      <c r="A32" s="96" t="s">
        <v>21</v>
      </c>
      <c r="B32" s="62" t="s">
        <v>62</v>
      </c>
      <c r="C32" s="12" t="s">
        <v>38</v>
      </c>
      <c r="D32" s="24">
        <f>D33+D34+D35+D36+D37+D38</f>
        <v>4.3</v>
      </c>
      <c r="E32" s="13">
        <f>E33+E34+E35+E36+E37+E38</f>
        <v>11.5</v>
      </c>
      <c r="F32" s="13">
        <f>F33+F34+F35+F36+F37+F38</f>
        <v>0</v>
      </c>
      <c r="G32" s="13">
        <f>G33+G34+G35+G36+G37+G38</f>
        <v>0</v>
      </c>
      <c r="H32" s="13">
        <f>H33+H34+H35+H36+H37+H38</f>
        <v>500</v>
      </c>
      <c r="I32" s="26">
        <f t="shared" si="1"/>
        <v>515.8</v>
      </c>
    </row>
    <row r="33" spans="1:9" ht="47.25">
      <c r="A33" s="96"/>
      <c r="B33" s="62"/>
      <c r="C33" s="12" t="s">
        <v>39</v>
      </c>
      <c r="D33" s="24"/>
      <c r="E33" s="13"/>
      <c r="F33" s="13"/>
      <c r="G33" s="13"/>
      <c r="H33" s="13"/>
      <c r="I33" s="26">
        <f t="shared" si="1"/>
        <v>0</v>
      </c>
    </row>
    <row r="34" spans="1:9" ht="78.75" customHeight="1">
      <c r="A34" s="96"/>
      <c r="B34" s="62"/>
      <c r="C34" s="38" t="s">
        <v>40</v>
      </c>
      <c r="D34" s="24"/>
      <c r="E34" s="13"/>
      <c r="F34" s="13"/>
      <c r="G34" s="13"/>
      <c r="H34" s="13"/>
      <c r="I34" s="26">
        <f t="shared" si="1"/>
        <v>0</v>
      </c>
    </row>
    <row r="35" spans="1:9" ht="49.5" customHeight="1">
      <c r="A35" s="96"/>
      <c r="B35" s="62"/>
      <c r="C35" s="44" t="s">
        <v>41</v>
      </c>
      <c r="D35" s="45">
        <v>4.3</v>
      </c>
      <c r="E35" s="42">
        <v>11.5</v>
      </c>
      <c r="F35" s="42"/>
      <c r="G35" s="42"/>
      <c r="H35" s="42">
        <v>500</v>
      </c>
      <c r="I35" s="26">
        <f t="shared" si="1"/>
        <v>515.8</v>
      </c>
    </row>
    <row r="36" spans="1:9" ht="50.25" customHeight="1">
      <c r="A36" s="96"/>
      <c r="B36" s="62"/>
      <c r="C36" s="12" t="s">
        <v>42</v>
      </c>
      <c r="D36" s="24"/>
      <c r="E36" s="13"/>
      <c r="F36" s="13"/>
      <c r="G36" s="13"/>
      <c r="H36" s="13"/>
      <c r="I36" s="26">
        <f t="shared" si="1"/>
        <v>0</v>
      </c>
    </row>
    <row r="37" spans="1:9" ht="50.25" customHeight="1">
      <c r="A37" s="96"/>
      <c r="B37" s="62"/>
      <c r="C37" s="12" t="s">
        <v>43</v>
      </c>
      <c r="D37" s="24"/>
      <c r="E37" s="13"/>
      <c r="F37" s="13"/>
      <c r="G37" s="13"/>
      <c r="H37" s="13"/>
      <c r="I37" s="26">
        <f t="shared" si="1"/>
        <v>0</v>
      </c>
    </row>
    <row r="38" spans="1:9" ht="30.75" customHeight="1">
      <c r="A38" s="96"/>
      <c r="B38" s="62"/>
      <c r="C38" s="44" t="s">
        <v>44</v>
      </c>
      <c r="D38" s="24"/>
      <c r="E38" s="13"/>
      <c r="F38" s="13"/>
      <c r="G38" s="13"/>
      <c r="H38" s="13"/>
      <c r="I38" s="26">
        <f t="shared" si="1"/>
        <v>0</v>
      </c>
    </row>
    <row r="39" spans="1:9" ht="21" customHeight="1">
      <c r="A39" s="66" t="s">
        <v>16</v>
      </c>
      <c r="B39" s="63" t="s">
        <v>18</v>
      </c>
      <c r="C39" s="12" t="s">
        <v>38</v>
      </c>
      <c r="D39" s="24">
        <f>D40+D41+D42+D43+D44+D45</f>
        <v>75.2</v>
      </c>
      <c r="E39" s="13">
        <f>E40+E41+E42+E43+E44+E45</f>
        <v>139.15</v>
      </c>
      <c r="F39" s="13">
        <f>F40+F41+F42+F43+F44+F45</f>
        <v>174</v>
      </c>
      <c r="G39" s="13">
        <f>G40+G41+G42+G43+G44+G45</f>
        <v>109.68</v>
      </c>
      <c r="H39" s="13">
        <f>H40+H41+H42+H43+H44+H45</f>
        <v>115</v>
      </c>
      <c r="I39" s="26">
        <f t="shared" si="1"/>
        <v>613.03</v>
      </c>
    </row>
    <row r="40" spans="1:9" ht="75" customHeight="1">
      <c r="A40" s="68"/>
      <c r="B40" s="65"/>
      <c r="C40" s="12" t="s">
        <v>39</v>
      </c>
      <c r="D40" s="24"/>
      <c r="E40" s="13"/>
      <c r="F40" s="13"/>
      <c r="G40" s="13"/>
      <c r="H40" s="13"/>
      <c r="I40" s="26">
        <f t="shared" si="1"/>
        <v>0</v>
      </c>
    </row>
    <row r="41" spans="1:9" ht="64.5" customHeight="1">
      <c r="A41" s="66"/>
      <c r="B41" s="41"/>
      <c r="C41" s="12" t="s">
        <v>40</v>
      </c>
      <c r="D41" s="24"/>
      <c r="E41" s="13"/>
      <c r="F41" s="13"/>
      <c r="G41" s="13"/>
      <c r="H41" s="13"/>
      <c r="I41" s="26">
        <f t="shared" si="1"/>
        <v>0</v>
      </c>
    </row>
    <row r="42" spans="1:9" ht="46.5" customHeight="1">
      <c r="A42" s="67"/>
      <c r="B42" s="41"/>
      <c r="C42" s="12" t="s">
        <v>41</v>
      </c>
      <c r="D42" s="24">
        <v>75.2</v>
      </c>
      <c r="E42" s="13">
        <f>120+19.15</f>
        <v>139.15</v>
      </c>
      <c r="F42" s="13">
        <v>174</v>
      </c>
      <c r="G42" s="13">
        <v>109.68</v>
      </c>
      <c r="H42" s="13">
        <v>115</v>
      </c>
      <c r="I42" s="26">
        <f t="shared" si="1"/>
        <v>613.03</v>
      </c>
    </row>
    <row r="43" spans="1:9" ht="63" customHeight="1">
      <c r="A43" s="67"/>
      <c r="B43" s="41"/>
      <c r="C43" s="12" t="s">
        <v>42</v>
      </c>
      <c r="D43" s="24"/>
      <c r="E43" s="13"/>
      <c r="F43" s="13"/>
      <c r="G43" s="13"/>
      <c r="H43" s="13"/>
      <c r="I43" s="26">
        <f t="shared" si="1"/>
        <v>0</v>
      </c>
    </row>
    <row r="44" spans="1:9" ht="46.5" customHeight="1">
      <c r="A44" s="67"/>
      <c r="B44" s="41"/>
      <c r="C44" s="12" t="s">
        <v>43</v>
      </c>
      <c r="D44" s="24"/>
      <c r="E44" s="13"/>
      <c r="F44" s="13"/>
      <c r="G44" s="13"/>
      <c r="H44" s="13"/>
      <c r="I44" s="26">
        <f t="shared" si="1"/>
        <v>0</v>
      </c>
    </row>
    <row r="45" spans="1:9" ht="33" customHeight="1">
      <c r="A45" s="68"/>
      <c r="B45" s="41"/>
      <c r="C45" s="44" t="s">
        <v>44</v>
      </c>
      <c r="D45" s="24"/>
      <c r="E45" s="13"/>
      <c r="F45" s="13"/>
      <c r="G45" s="13"/>
      <c r="H45" s="13"/>
      <c r="I45" s="26">
        <f t="shared" si="1"/>
        <v>0</v>
      </c>
    </row>
    <row r="46" spans="1:9" ht="22.5" customHeight="1">
      <c r="A46" s="66" t="s">
        <v>49</v>
      </c>
      <c r="B46" s="63" t="s">
        <v>67</v>
      </c>
      <c r="C46" s="12" t="s">
        <v>38</v>
      </c>
      <c r="D46" s="24">
        <f>D47+D48+D49+D50+D51+D52</f>
        <v>0</v>
      </c>
      <c r="E46" s="13">
        <f>E47+E48+E49+E50+E51+E52</f>
        <v>0</v>
      </c>
      <c r="F46" s="13">
        <f>F47+F48+F49+F50+F51+F52</f>
        <v>0</v>
      </c>
      <c r="G46" s="13">
        <f>G47+G48+G49+G50+G51+G52</f>
        <v>0</v>
      </c>
      <c r="H46" s="13">
        <f>H47+H48+H49+H50+H51+H52</f>
        <v>700</v>
      </c>
      <c r="I46" s="26">
        <f t="shared" si="1"/>
        <v>700</v>
      </c>
    </row>
    <row r="47" spans="1:9" ht="57.75" customHeight="1">
      <c r="A47" s="67"/>
      <c r="B47" s="64"/>
      <c r="C47" s="12" t="s">
        <v>39</v>
      </c>
      <c r="D47" s="24"/>
      <c r="E47" s="13"/>
      <c r="F47" s="13"/>
      <c r="G47" s="13"/>
      <c r="H47" s="13"/>
      <c r="I47" s="26">
        <f t="shared" si="1"/>
        <v>0</v>
      </c>
    </row>
    <row r="48" spans="1:9" ht="61.5" customHeight="1">
      <c r="A48" s="67"/>
      <c r="B48" s="64"/>
      <c r="C48" s="12" t="s">
        <v>40</v>
      </c>
      <c r="D48" s="24"/>
      <c r="E48" s="13"/>
      <c r="F48" s="13"/>
      <c r="G48" s="13"/>
      <c r="H48" s="13"/>
      <c r="I48" s="26">
        <f t="shared" si="1"/>
        <v>0</v>
      </c>
    </row>
    <row r="49" spans="1:9" ht="45" customHeight="1">
      <c r="A49" s="67"/>
      <c r="B49" s="64"/>
      <c r="C49" s="12" t="s">
        <v>41</v>
      </c>
      <c r="D49" s="24"/>
      <c r="E49" s="13"/>
      <c r="F49" s="13"/>
      <c r="G49" s="13"/>
      <c r="H49" s="13">
        <v>700</v>
      </c>
      <c r="I49" s="26">
        <f t="shared" si="1"/>
        <v>700</v>
      </c>
    </row>
    <row r="50" spans="1:9" ht="48.75" customHeight="1">
      <c r="A50" s="68"/>
      <c r="B50" s="65"/>
      <c r="C50" s="12" t="s">
        <v>42</v>
      </c>
      <c r="D50" s="24"/>
      <c r="E50" s="13"/>
      <c r="F50" s="13"/>
      <c r="G50" s="13"/>
      <c r="H50" s="13"/>
      <c r="I50" s="26">
        <f t="shared" si="1"/>
        <v>0</v>
      </c>
    </row>
    <row r="51" spans="1:9" ht="51" customHeight="1">
      <c r="A51" s="66"/>
      <c r="B51" s="63"/>
      <c r="C51" s="12" t="s">
        <v>43</v>
      </c>
      <c r="D51" s="24"/>
      <c r="E51" s="13"/>
      <c r="F51" s="13"/>
      <c r="G51" s="13"/>
      <c r="H51" s="13"/>
      <c r="I51" s="26">
        <f t="shared" si="1"/>
        <v>0</v>
      </c>
    </row>
    <row r="52" spans="1:9" ht="33" customHeight="1">
      <c r="A52" s="68"/>
      <c r="B52" s="65"/>
      <c r="C52" s="12" t="s">
        <v>44</v>
      </c>
      <c r="D52" s="24"/>
      <c r="E52" s="13"/>
      <c r="F52" s="13"/>
      <c r="G52" s="13"/>
      <c r="H52" s="13"/>
      <c r="I52" s="26">
        <f t="shared" si="1"/>
        <v>0</v>
      </c>
    </row>
    <row r="53" spans="1:9" ht="18.75" customHeight="1">
      <c r="A53" s="96" t="s">
        <v>51</v>
      </c>
      <c r="B53" s="62" t="s">
        <v>14</v>
      </c>
      <c r="C53" s="12" t="s">
        <v>38</v>
      </c>
      <c r="D53" s="24">
        <f>D54+D55+D56+D57+D58+D59</f>
        <v>0</v>
      </c>
      <c r="E53" s="13">
        <f>E54+E55+E56+E57+E58+E59</f>
        <v>280</v>
      </c>
      <c r="F53" s="13">
        <f>F54+F55+F56+F57+F58+F59</f>
        <v>0</v>
      </c>
      <c r="G53" s="13">
        <f>G54+G55+G56+G57+G58+G59</f>
        <v>0</v>
      </c>
      <c r="H53" s="13">
        <f>H54+H55+H56+H57+H58+H59</f>
        <v>242</v>
      </c>
      <c r="I53" s="26">
        <f t="shared" si="1"/>
        <v>522</v>
      </c>
    </row>
    <row r="54" spans="1:9" ht="47.25">
      <c r="A54" s="96"/>
      <c r="B54" s="62"/>
      <c r="C54" s="12" t="s">
        <v>39</v>
      </c>
      <c r="D54" s="24"/>
      <c r="E54" s="13"/>
      <c r="F54" s="13"/>
      <c r="G54" s="13"/>
      <c r="H54" s="13"/>
      <c r="I54" s="26">
        <f t="shared" si="1"/>
        <v>0</v>
      </c>
    </row>
    <row r="55" spans="1:9" ht="63.75" customHeight="1">
      <c r="A55" s="96"/>
      <c r="B55" s="62"/>
      <c r="C55" s="12" t="s">
        <v>40</v>
      </c>
      <c r="D55" s="24"/>
      <c r="E55" s="13"/>
      <c r="F55" s="13"/>
      <c r="G55" s="13"/>
      <c r="H55" s="13"/>
      <c r="I55" s="26">
        <f t="shared" si="1"/>
        <v>0</v>
      </c>
    </row>
    <row r="56" spans="1:9" ht="50.25" customHeight="1">
      <c r="A56" s="96"/>
      <c r="B56" s="62"/>
      <c r="C56" s="12" t="s">
        <v>41</v>
      </c>
      <c r="D56" s="24"/>
      <c r="E56" s="13">
        <v>280</v>
      </c>
      <c r="F56" s="13"/>
      <c r="G56" s="13"/>
      <c r="H56" s="13">
        <v>242</v>
      </c>
      <c r="I56" s="26">
        <f t="shared" si="1"/>
        <v>522</v>
      </c>
    </row>
    <row r="57" spans="1:9" ht="62.25" customHeight="1">
      <c r="A57" s="96"/>
      <c r="B57" s="62"/>
      <c r="C57" s="38" t="s">
        <v>42</v>
      </c>
      <c r="D57" s="24"/>
      <c r="E57" s="13"/>
      <c r="F57" s="13"/>
      <c r="G57" s="13"/>
      <c r="H57" s="13"/>
      <c r="I57" s="26">
        <f t="shared" si="1"/>
        <v>0</v>
      </c>
    </row>
    <row r="58" spans="1:9" ht="46.5" customHeight="1">
      <c r="A58" s="96"/>
      <c r="B58" s="62"/>
      <c r="C58" s="12" t="s">
        <v>43</v>
      </c>
      <c r="D58" s="24"/>
      <c r="E58" s="13"/>
      <c r="F58" s="13"/>
      <c r="G58" s="13"/>
      <c r="H58" s="13"/>
      <c r="I58" s="26">
        <f t="shared" si="1"/>
        <v>0</v>
      </c>
    </row>
    <row r="59" spans="1:9" ht="36" customHeight="1">
      <c r="A59" s="96"/>
      <c r="B59" s="62"/>
      <c r="C59" s="44" t="s">
        <v>44</v>
      </c>
      <c r="D59" s="24"/>
      <c r="E59" s="13"/>
      <c r="F59" s="13"/>
      <c r="G59" s="13"/>
      <c r="H59" s="13"/>
      <c r="I59" s="26">
        <f t="shared" si="1"/>
        <v>0</v>
      </c>
    </row>
    <row r="60" spans="1:9" ht="22.5" customHeight="1">
      <c r="A60" s="96" t="s">
        <v>52</v>
      </c>
      <c r="B60" s="62" t="s">
        <v>15</v>
      </c>
      <c r="C60" s="12" t="s">
        <v>38</v>
      </c>
      <c r="D60" s="24">
        <f>D61+D62+D63+D64+D65+D66</f>
        <v>600</v>
      </c>
      <c r="E60" s="13">
        <f>E61+E62+E63+E64+E65+E66</f>
        <v>0</v>
      </c>
      <c r="F60" s="13">
        <f>F61+F62+F63+F64+F65+F66</f>
        <v>0</v>
      </c>
      <c r="G60" s="13">
        <f>G61+G62+G63+G64+G65+G66</f>
        <v>0</v>
      </c>
      <c r="H60" s="13">
        <f>H61+H62+H63+H64+H65+H66</f>
        <v>2500</v>
      </c>
      <c r="I60" s="26">
        <f t="shared" si="1"/>
        <v>3100</v>
      </c>
    </row>
    <row r="61" spans="1:9" ht="47.25">
      <c r="A61" s="96"/>
      <c r="B61" s="62"/>
      <c r="C61" s="12" t="s">
        <v>39</v>
      </c>
      <c r="D61" s="24"/>
      <c r="E61" s="13"/>
      <c r="F61" s="13"/>
      <c r="G61" s="13"/>
      <c r="H61" s="13"/>
      <c r="I61" s="26">
        <f t="shared" si="1"/>
        <v>0</v>
      </c>
    </row>
    <row r="62" spans="1:9" ht="31.5" customHeight="1">
      <c r="A62" s="96"/>
      <c r="B62" s="62"/>
      <c r="C62" s="12" t="s">
        <v>40</v>
      </c>
      <c r="D62" s="24">
        <v>420</v>
      </c>
      <c r="E62" s="13"/>
      <c r="F62" s="13"/>
      <c r="G62" s="13"/>
      <c r="H62" s="13"/>
      <c r="I62" s="26">
        <f t="shared" si="1"/>
        <v>420</v>
      </c>
    </row>
    <row r="63" spans="1:9" ht="47.25" customHeight="1">
      <c r="A63" s="96"/>
      <c r="B63" s="62"/>
      <c r="C63" s="46" t="s">
        <v>41</v>
      </c>
      <c r="D63" s="24">
        <v>180</v>
      </c>
      <c r="E63" s="13"/>
      <c r="F63" s="13"/>
      <c r="G63" s="13"/>
      <c r="H63" s="13">
        <v>2500</v>
      </c>
      <c r="I63" s="26">
        <f t="shared" si="1"/>
        <v>2680</v>
      </c>
    </row>
    <row r="64" spans="1:9" ht="60" customHeight="1">
      <c r="A64" s="96"/>
      <c r="B64" s="62"/>
      <c r="C64" s="12" t="s">
        <v>42</v>
      </c>
      <c r="D64" s="24"/>
      <c r="E64" s="13"/>
      <c r="F64" s="13"/>
      <c r="G64" s="13"/>
      <c r="H64" s="13"/>
      <c r="I64" s="26">
        <f t="shared" si="1"/>
        <v>0</v>
      </c>
    </row>
    <row r="65" spans="1:9" ht="64.5" customHeight="1">
      <c r="A65" s="96"/>
      <c r="B65" s="62"/>
      <c r="C65" s="12" t="s">
        <v>43</v>
      </c>
      <c r="D65" s="24"/>
      <c r="E65" s="13"/>
      <c r="F65" s="13"/>
      <c r="G65" s="13"/>
      <c r="H65" s="13"/>
      <c r="I65" s="26">
        <f t="shared" si="1"/>
        <v>0</v>
      </c>
    </row>
    <row r="66" spans="1:9" ht="27.75" customHeight="1">
      <c r="A66" s="96"/>
      <c r="B66" s="62"/>
      <c r="C66" s="12" t="s">
        <v>44</v>
      </c>
      <c r="D66" s="24"/>
      <c r="E66" s="13"/>
      <c r="F66" s="13"/>
      <c r="G66" s="13"/>
      <c r="H66" s="13"/>
      <c r="I66" s="26">
        <f t="shared" si="1"/>
        <v>0</v>
      </c>
    </row>
    <row r="67" spans="1:9" ht="25.5" customHeight="1">
      <c r="A67" s="66" t="s">
        <v>53</v>
      </c>
      <c r="B67" s="63" t="s">
        <v>95</v>
      </c>
      <c r="C67" s="44" t="s">
        <v>38</v>
      </c>
      <c r="D67" s="24">
        <f>D68+D69+D70+D71+D72+D73</f>
        <v>68350.35</v>
      </c>
      <c r="E67" s="13">
        <f>E68+E69+E70+E71+E72+E73</f>
        <v>70706.09999999999</v>
      </c>
      <c r="F67" s="13">
        <f>F68+F69+F70+F71+F72+F73</f>
        <v>72956.86</v>
      </c>
      <c r="G67" s="13">
        <f>G68+G69+G70+G71+G72+G73</f>
        <v>65962.55</v>
      </c>
      <c r="H67" s="13">
        <f>H68+H69+H70+H71+H72+H73</f>
        <v>30800</v>
      </c>
      <c r="I67" s="26">
        <f t="shared" si="1"/>
        <v>308775.86</v>
      </c>
    </row>
    <row r="68" spans="1:9" ht="78" customHeight="1">
      <c r="A68" s="67"/>
      <c r="B68" s="64"/>
      <c r="C68" s="44" t="s">
        <v>39</v>
      </c>
      <c r="D68" s="24"/>
      <c r="E68" s="13"/>
      <c r="F68" s="13"/>
      <c r="G68" s="13"/>
      <c r="H68" s="13"/>
      <c r="I68" s="26">
        <f t="shared" si="1"/>
        <v>0</v>
      </c>
    </row>
    <row r="69" spans="1:9" ht="66.75" customHeight="1">
      <c r="A69" s="68"/>
      <c r="B69" s="65"/>
      <c r="C69" s="12" t="s">
        <v>40</v>
      </c>
      <c r="D69" s="24">
        <v>38943</v>
      </c>
      <c r="E69" s="13">
        <f>36479+1994.2</f>
        <v>38473.2</v>
      </c>
      <c r="F69" s="13">
        <v>45156</v>
      </c>
      <c r="G69" s="13">
        <v>37939</v>
      </c>
      <c r="H69" s="13"/>
      <c r="I69" s="26">
        <f t="shared" si="1"/>
        <v>160511.2</v>
      </c>
    </row>
    <row r="70" spans="1:9" ht="51" customHeight="1">
      <c r="A70" s="67"/>
      <c r="B70" s="63"/>
      <c r="C70" s="44" t="s">
        <v>41</v>
      </c>
      <c r="D70" s="24">
        <v>29407.35</v>
      </c>
      <c r="E70" s="24">
        <f>30027.35-800.45-700+1066+2640</f>
        <v>32232.899999999998</v>
      </c>
      <c r="F70" s="13">
        <f>28921.26-1120.4</f>
        <v>27800.859999999997</v>
      </c>
      <c r="G70" s="13">
        <v>28023.55</v>
      </c>
      <c r="H70" s="13">
        <v>30800</v>
      </c>
      <c r="I70" s="26">
        <f t="shared" si="1"/>
        <v>148264.66</v>
      </c>
    </row>
    <row r="71" spans="1:9" ht="60.75" customHeight="1">
      <c r="A71" s="67"/>
      <c r="B71" s="64"/>
      <c r="C71" s="12" t="s">
        <v>42</v>
      </c>
      <c r="D71" s="24"/>
      <c r="E71" s="13"/>
      <c r="F71" s="13"/>
      <c r="G71" s="13"/>
      <c r="H71" s="13"/>
      <c r="I71" s="26">
        <f t="shared" si="1"/>
        <v>0</v>
      </c>
    </row>
    <row r="72" spans="1:9" ht="57.75" customHeight="1">
      <c r="A72" s="67"/>
      <c r="B72" s="64"/>
      <c r="C72" s="12" t="s">
        <v>43</v>
      </c>
      <c r="D72" s="24"/>
      <c r="E72" s="13"/>
      <c r="F72" s="13"/>
      <c r="G72" s="13"/>
      <c r="H72" s="13"/>
      <c r="I72" s="26">
        <f t="shared" si="1"/>
        <v>0</v>
      </c>
    </row>
    <row r="73" spans="1:9" ht="35.25" customHeight="1">
      <c r="A73" s="68"/>
      <c r="B73" s="65"/>
      <c r="C73" s="44" t="s">
        <v>44</v>
      </c>
      <c r="D73" s="24"/>
      <c r="E73" s="13"/>
      <c r="F73" s="13"/>
      <c r="G73" s="13"/>
      <c r="H73" s="13"/>
      <c r="I73" s="26">
        <f t="shared" si="1"/>
        <v>0</v>
      </c>
    </row>
    <row r="74" spans="1:9" ht="23.25" customHeight="1">
      <c r="A74" s="66" t="s">
        <v>116</v>
      </c>
      <c r="B74" s="63" t="s">
        <v>45</v>
      </c>
      <c r="C74" s="44" t="s">
        <v>38</v>
      </c>
      <c r="D74" s="24">
        <f>D75+D76+D77+D78+D79+D80</f>
        <v>1981</v>
      </c>
      <c r="E74" s="24">
        <f>E75+E76+E77+E78+E79+E80</f>
        <v>2389</v>
      </c>
      <c r="F74" s="24">
        <f>F75+F76+F77+F78+F79+F80</f>
        <v>2206</v>
      </c>
      <c r="G74" s="24">
        <f>G75+G76+G77+G78+G79+G80</f>
        <v>1584.42</v>
      </c>
      <c r="H74" s="24">
        <f>H75+H76+H77+H78+H79+H80</f>
        <v>0</v>
      </c>
      <c r="I74" s="26">
        <f t="shared" si="1"/>
        <v>8160.42</v>
      </c>
    </row>
    <row r="75" spans="1:9" ht="47.25">
      <c r="A75" s="67"/>
      <c r="B75" s="64"/>
      <c r="C75" s="12" t="s">
        <v>39</v>
      </c>
      <c r="D75" s="24"/>
      <c r="E75" s="35"/>
      <c r="F75" s="35"/>
      <c r="G75" s="35"/>
      <c r="H75" s="35"/>
      <c r="I75" s="26">
        <f t="shared" si="1"/>
        <v>0</v>
      </c>
    </row>
    <row r="76" spans="1:9" ht="47.25">
      <c r="A76" s="67"/>
      <c r="B76" s="64"/>
      <c r="C76" s="12" t="s">
        <v>40</v>
      </c>
      <c r="D76" s="24">
        <v>1981</v>
      </c>
      <c r="E76" s="35">
        <v>2389</v>
      </c>
      <c r="F76" s="35">
        <v>2206</v>
      </c>
      <c r="G76" s="35">
        <v>1584.42</v>
      </c>
      <c r="H76" s="35"/>
      <c r="I76" s="26">
        <f t="shared" si="1"/>
        <v>8160.42</v>
      </c>
    </row>
    <row r="77" spans="1:9" ht="48" customHeight="1">
      <c r="A77" s="67"/>
      <c r="B77" s="64"/>
      <c r="C77" s="44" t="s">
        <v>41</v>
      </c>
      <c r="D77" s="24"/>
      <c r="E77" s="35"/>
      <c r="F77" s="35"/>
      <c r="G77" s="35"/>
      <c r="H77" s="35"/>
      <c r="I77" s="26">
        <f t="shared" si="1"/>
        <v>0</v>
      </c>
    </row>
    <row r="78" spans="1:9" ht="31.5">
      <c r="A78" s="67"/>
      <c r="B78" s="64"/>
      <c r="C78" s="12" t="s">
        <v>42</v>
      </c>
      <c r="D78" s="24"/>
      <c r="E78" s="35"/>
      <c r="F78" s="35"/>
      <c r="G78" s="35"/>
      <c r="H78" s="35"/>
      <c r="I78" s="26">
        <f t="shared" si="1"/>
        <v>0</v>
      </c>
    </row>
    <row r="79" spans="1:9" ht="31.5">
      <c r="A79" s="67"/>
      <c r="B79" s="64"/>
      <c r="C79" s="12" t="s">
        <v>43</v>
      </c>
      <c r="D79" s="24"/>
      <c r="E79" s="35"/>
      <c r="F79" s="35"/>
      <c r="G79" s="35"/>
      <c r="H79" s="35"/>
      <c r="I79" s="26">
        <f t="shared" si="1"/>
        <v>0</v>
      </c>
    </row>
    <row r="80" spans="1:9" ht="34.5" customHeight="1">
      <c r="A80" s="68"/>
      <c r="B80" s="65"/>
      <c r="C80" s="12" t="s">
        <v>44</v>
      </c>
      <c r="D80" s="24"/>
      <c r="E80" s="35"/>
      <c r="F80" s="35"/>
      <c r="G80" s="35"/>
      <c r="H80" s="35"/>
      <c r="I80" s="26">
        <f t="shared" si="1"/>
        <v>0</v>
      </c>
    </row>
    <row r="81" spans="1:9" ht="15.75">
      <c r="A81" s="96" t="s">
        <v>151</v>
      </c>
      <c r="B81" s="62" t="s">
        <v>117</v>
      </c>
      <c r="C81" s="12" t="s">
        <v>38</v>
      </c>
      <c r="D81" s="24">
        <f>D82+D83+D84+D85+D86+D87</f>
        <v>0</v>
      </c>
      <c r="E81" s="13">
        <f>E82+E83+E84+E85+E86+E87</f>
        <v>0</v>
      </c>
      <c r="F81" s="13">
        <f>F82+F83+F84+F85+F86+F87</f>
        <v>83.1</v>
      </c>
      <c r="G81" s="13">
        <f>G82+G83+G84+G85+G86+G87</f>
        <v>0</v>
      </c>
      <c r="H81" s="13">
        <f>H82+H83+H84+H85+H86+H87</f>
        <v>0</v>
      </c>
      <c r="I81" s="26">
        <f t="shared" si="1"/>
        <v>83.1</v>
      </c>
    </row>
    <row r="82" spans="1:9" ht="47.25">
      <c r="A82" s="96"/>
      <c r="B82" s="62"/>
      <c r="C82" s="12" t="s">
        <v>39</v>
      </c>
      <c r="D82" s="24"/>
      <c r="E82" s="13"/>
      <c r="F82" s="13"/>
      <c r="G82" s="13"/>
      <c r="H82" s="13"/>
      <c r="I82" s="26">
        <f t="shared" si="1"/>
        <v>0</v>
      </c>
    </row>
    <row r="83" spans="1:9" ht="47.25">
      <c r="A83" s="96"/>
      <c r="B83" s="62"/>
      <c r="C83" s="12" t="s">
        <v>40</v>
      </c>
      <c r="D83" s="24"/>
      <c r="E83" s="13"/>
      <c r="F83" s="13"/>
      <c r="G83" s="13"/>
      <c r="H83" s="13"/>
      <c r="I83" s="26">
        <f t="shared" si="1"/>
        <v>0</v>
      </c>
    </row>
    <row r="84" spans="1:9" ht="52.5" customHeight="1">
      <c r="A84" s="96"/>
      <c r="B84" s="62"/>
      <c r="C84" s="44" t="s">
        <v>41</v>
      </c>
      <c r="D84" s="24"/>
      <c r="E84" s="13"/>
      <c r="F84" s="13">
        <v>83.1</v>
      </c>
      <c r="G84" s="13"/>
      <c r="H84" s="13"/>
      <c r="I84" s="26">
        <f t="shared" si="1"/>
        <v>83.1</v>
      </c>
    </row>
    <row r="85" spans="1:9" ht="57.75" customHeight="1">
      <c r="A85" s="96"/>
      <c r="B85" s="62"/>
      <c r="C85" s="12" t="s">
        <v>42</v>
      </c>
      <c r="D85" s="24"/>
      <c r="E85" s="13"/>
      <c r="F85" s="13"/>
      <c r="G85" s="13"/>
      <c r="H85" s="13"/>
      <c r="I85" s="26">
        <f t="shared" si="1"/>
        <v>0</v>
      </c>
    </row>
    <row r="86" spans="1:9" ht="48" customHeight="1">
      <c r="A86" s="96"/>
      <c r="B86" s="62"/>
      <c r="C86" s="12" t="s">
        <v>43</v>
      </c>
      <c r="D86" s="24"/>
      <c r="E86" s="13"/>
      <c r="F86" s="13"/>
      <c r="G86" s="13"/>
      <c r="H86" s="13"/>
      <c r="I86" s="26">
        <f t="shared" si="1"/>
        <v>0</v>
      </c>
    </row>
    <row r="87" spans="1:9" ht="19.5" customHeight="1">
      <c r="A87" s="96"/>
      <c r="B87" s="62"/>
      <c r="C87" s="12" t="s">
        <v>44</v>
      </c>
      <c r="D87" s="24"/>
      <c r="E87" s="13"/>
      <c r="F87" s="13"/>
      <c r="G87" s="13"/>
      <c r="H87" s="13"/>
      <c r="I87" s="26">
        <f t="shared" si="1"/>
        <v>0</v>
      </c>
    </row>
    <row r="88" spans="1:9" ht="27" customHeight="1">
      <c r="A88" s="99" t="s">
        <v>54</v>
      </c>
      <c r="B88" s="63" t="s">
        <v>163</v>
      </c>
      <c r="C88" s="12" t="s">
        <v>38</v>
      </c>
      <c r="D88" s="24">
        <f>D95+D102+D109+D116+D123+D130+D137+D144+D151+D165+D158</f>
        <v>229883.75</v>
      </c>
      <c r="E88" s="24">
        <f>E95+E102+E109+E116+E123+E130+E137+E144+E151+E165+E158</f>
        <v>238797.123</v>
      </c>
      <c r="F88" s="24">
        <f>F95+F102+F109+F116+F123+F130+F137+F144+F151+F165+F158</f>
        <v>235773.72999999998</v>
      </c>
      <c r="G88" s="24">
        <f>G95+G102+G109+G116+G123+G130+G137+G144+G151+G165+G158</f>
        <v>221359.03999999998</v>
      </c>
      <c r="H88" s="24">
        <f>H95+H102+H109+H116+H123+H130+H137+H144+H151+H165+H158</f>
        <v>48218</v>
      </c>
      <c r="I88" s="26">
        <f t="shared" si="1"/>
        <v>974031.6429999999</v>
      </c>
    </row>
    <row r="89" spans="1:9" ht="47.25">
      <c r="A89" s="100"/>
      <c r="B89" s="65"/>
      <c r="C89" s="12" t="s">
        <v>39</v>
      </c>
      <c r="D89" s="24">
        <f aca="true" t="shared" si="4" ref="D89:H94">D96+D103+D110+D117+D124+D131+D138+D145+D152+D166+D159</f>
        <v>0</v>
      </c>
      <c r="E89" s="24">
        <f t="shared" si="4"/>
        <v>0</v>
      </c>
      <c r="F89" s="24">
        <f t="shared" si="4"/>
        <v>0</v>
      </c>
      <c r="G89" s="24">
        <f t="shared" si="4"/>
        <v>0</v>
      </c>
      <c r="H89" s="24">
        <f t="shared" si="4"/>
        <v>0</v>
      </c>
      <c r="I89" s="26">
        <f t="shared" si="1"/>
        <v>0</v>
      </c>
    </row>
    <row r="90" spans="1:9" ht="84.75" customHeight="1">
      <c r="A90" s="99"/>
      <c r="B90" s="63" t="s">
        <v>164</v>
      </c>
      <c r="C90" s="38" t="s">
        <v>40</v>
      </c>
      <c r="D90" s="24">
        <f t="shared" si="4"/>
        <v>175241.427</v>
      </c>
      <c r="E90" s="24">
        <f t="shared" si="4"/>
        <v>183092.823</v>
      </c>
      <c r="F90" s="24">
        <f t="shared" si="4"/>
        <v>179647</v>
      </c>
      <c r="G90" s="24">
        <f t="shared" si="4"/>
        <v>184781</v>
      </c>
      <c r="H90" s="24">
        <f t="shared" si="4"/>
        <v>0</v>
      </c>
      <c r="I90" s="26">
        <f aca="true" t="shared" si="5" ref="I90:I153">D90+E90+F90+G90+H90</f>
        <v>722762.25</v>
      </c>
    </row>
    <row r="91" spans="1:9" ht="47.25" customHeight="1">
      <c r="A91" s="101"/>
      <c r="B91" s="64"/>
      <c r="C91" s="12" t="s">
        <v>41</v>
      </c>
      <c r="D91" s="24">
        <f t="shared" si="4"/>
        <v>54642.323000000004</v>
      </c>
      <c r="E91" s="24">
        <f t="shared" si="4"/>
        <v>55704.3</v>
      </c>
      <c r="F91" s="24">
        <f t="shared" si="4"/>
        <v>56126.73</v>
      </c>
      <c r="G91" s="24">
        <f t="shared" si="4"/>
        <v>36578.04</v>
      </c>
      <c r="H91" s="24">
        <f t="shared" si="4"/>
        <v>48218</v>
      </c>
      <c r="I91" s="26">
        <f t="shared" si="5"/>
        <v>251269.393</v>
      </c>
    </row>
    <row r="92" spans="1:9" ht="45" customHeight="1">
      <c r="A92" s="101"/>
      <c r="B92" s="64"/>
      <c r="C92" s="12" t="s">
        <v>42</v>
      </c>
      <c r="D92" s="24">
        <f t="shared" si="4"/>
        <v>0</v>
      </c>
      <c r="E92" s="24">
        <f t="shared" si="4"/>
        <v>0</v>
      </c>
      <c r="F92" s="24">
        <f t="shared" si="4"/>
        <v>0</v>
      </c>
      <c r="G92" s="24">
        <f t="shared" si="4"/>
        <v>0</v>
      </c>
      <c r="H92" s="24">
        <f t="shared" si="4"/>
        <v>0</v>
      </c>
      <c r="I92" s="26">
        <f t="shared" si="5"/>
        <v>0</v>
      </c>
    </row>
    <row r="93" spans="1:9" ht="32.25" customHeight="1">
      <c r="A93" s="101"/>
      <c r="B93" s="64"/>
      <c r="C93" s="12" t="s">
        <v>43</v>
      </c>
      <c r="D93" s="24">
        <f t="shared" si="4"/>
        <v>0</v>
      </c>
      <c r="E93" s="24">
        <f t="shared" si="4"/>
        <v>0</v>
      </c>
      <c r="F93" s="24">
        <f t="shared" si="4"/>
        <v>0</v>
      </c>
      <c r="G93" s="24">
        <f t="shared" si="4"/>
        <v>0</v>
      </c>
      <c r="H93" s="24">
        <f t="shared" si="4"/>
        <v>0</v>
      </c>
      <c r="I93" s="26">
        <f t="shared" si="5"/>
        <v>0</v>
      </c>
    </row>
    <row r="94" spans="1:9" ht="37.5" customHeight="1">
      <c r="A94" s="100"/>
      <c r="B94" s="65"/>
      <c r="C94" s="44" t="s">
        <v>44</v>
      </c>
      <c r="D94" s="45">
        <f t="shared" si="4"/>
        <v>0</v>
      </c>
      <c r="E94" s="45">
        <f t="shared" si="4"/>
        <v>0</v>
      </c>
      <c r="F94" s="45">
        <f t="shared" si="4"/>
        <v>0</v>
      </c>
      <c r="G94" s="45">
        <f t="shared" si="4"/>
        <v>0</v>
      </c>
      <c r="H94" s="45">
        <f t="shared" si="4"/>
        <v>0</v>
      </c>
      <c r="I94" s="26">
        <f t="shared" si="5"/>
        <v>0</v>
      </c>
    </row>
    <row r="95" spans="1:9" ht="19.5" customHeight="1">
      <c r="A95" s="66" t="s">
        <v>55</v>
      </c>
      <c r="B95" s="63" t="s">
        <v>63</v>
      </c>
      <c r="C95" s="12" t="s">
        <v>38</v>
      </c>
      <c r="D95" s="24">
        <f>D96+D97+D98+D99+D100+D101</f>
        <v>213587.69</v>
      </c>
      <c r="E95" s="13">
        <f>E96+E97+E98+E99+E100+E101</f>
        <v>218338.31</v>
      </c>
      <c r="F95" s="13">
        <f>F96+F97+F98+F99+F100+F101</f>
        <v>226360.93</v>
      </c>
      <c r="G95" s="13">
        <f>G96+G97+G98+G99+G100+G101</f>
        <v>214405.4</v>
      </c>
      <c r="H95" s="13">
        <f>H96+H97+H98+H99+H100+H101</f>
        <v>41700</v>
      </c>
      <c r="I95" s="26">
        <f t="shared" si="5"/>
        <v>914392.33</v>
      </c>
    </row>
    <row r="96" spans="1:9" ht="47.25">
      <c r="A96" s="67"/>
      <c r="B96" s="64"/>
      <c r="C96" s="12" t="s">
        <v>39</v>
      </c>
      <c r="D96" s="24"/>
      <c r="E96" s="13"/>
      <c r="F96" s="13"/>
      <c r="G96" s="13"/>
      <c r="H96" s="13"/>
      <c r="I96" s="26">
        <f t="shared" si="5"/>
        <v>0</v>
      </c>
    </row>
    <row r="97" spans="1:9" ht="79.5" customHeight="1">
      <c r="A97" s="67"/>
      <c r="B97" s="64"/>
      <c r="C97" s="38" t="s">
        <v>40</v>
      </c>
      <c r="D97" s="45">
        <v>164942</v>
      </c>
      <c r="E97" s="42">
        <f>166507+647</f>
        <v>167154</v>
      </c>
      <c r="F97" s="42">
        <v>173631</v>
      </c>
      <c r="G97" s="42">
        <v>178787</v>
      </c>
      <c r="H97" s="42"/>
      <c r="I97" s="26">
        <f t="shared" si="5"/>
        <v>684514</v>
      </c>
    </row>
    <row r="98" spans="1:9" ht="50.25" customHeight="1">
      <c r="A98" s="67"/>
      <c r="B98" s="64"/>
      <c r="C98" s="44" t="s">
        <v>41</v>
      </c>
      <c r="D98" s="45">
        <v>48645.69</v>
      </c>
      <c r="E98" s="45">
        <f>44557.51+2014+472.8+4140</f>
        <v>51184.310000000005</v>
      </c>
      <c r="F98" s="42">
        <f>51661.13+1068.8</f>
        <v>52729.93</v>
      </c>
      <c r="G98" s="42">
        <v>35618.4</v>
      </c>
      <c r="H98" s="42">
        <v>41700</v>
      </c>
      <c r="I98" s="26">
        <f t="shared" si="5"/>
        <v>229878.33</v>
      </c>
    </row>
    <row r="99" spans="1:9" ht="33" customHeight="1">
      <c r="A99" s="68"/>
      <c r="B99" s="65"/>
      <c r="C99" s="12" t="s">
        <v>42</v>
      </c>
      <c r="D99" s="24"/>
      <c r="E99" s="13"/>
      <c r="F99" s="13"/>
      <c r="G99" s="13"/>
      <c r="H99" s="13"/>
      <c r="I99" s="26">
        <f t="shared" si="5"/>
        <v>0</v>
      </c>
    </row>
    <row r="100" spans="1:9" ht="46.5" customHeight="1">
      <c r="A100" s="66"/>
      <c r="B100" s="63"/>
      <c r="C100" s="38" t="s">
        <v>43</v>
      </c>
      <c r="D100" s="24"/>
      <c r="E100" s="13"/>
      <c r="F100" s="13"/>
      <c r="G100" s="13"/>
      <c r="H100" s="13"/>
      <c r="I100" s="26">
        <f t="shared" si="5"/>
        <v>0</v>
      </c>
    </row>
    <row r="101" spans="1:9" ht="33" customHeight="1">
      <c r="A101" s="68"/>
      <c r="B101" s="65"/>
      <c r="C101" s="12" t="s">
        <v>44</v>
      </c>
      <c r="D101" s="24"/>
      <c r="E101" s="13"/>
      <c r="F101" s="13"/>
      <c r="G101" s="13"/>
      <c r="H101" s="13"/>
      <c r="I101" s="26">
        <f t="shared" si="5"/>
        <v>0</v>
      </c>
    </row>
    <row r="102" spans="1:9" ht="18.75" customHeight="1">
      <c r="A102" s="96" t="s">
        <v>56</v>
      </c>
      <c r="B102" s="62" t="s">
        <v>155</v>
      </c>
      <c r="C102" s="12" t="s">
        <v>38</v>
      </c>
      <c r="D102" s="24">
        <f>D103+D104+D105+D106+D107+D108</f>
        <v>8741.133</v>
      </c>
      <c r="E102" s="13">
        <f>E103+E104+E105+E106+E107+E108</f>
        <v>12057.470000000001</v>
      </c>
      <c r="F102" s="13">
        <f>F103+F104+F105+F106+F107+F108</f>
        <v>2000</v>
      </c>
      <c r="G102" s="13">
        <f>G103+G104+G105+G106+G107+G108</f>
        <v>0</v>
      </c>
      <c r="H102" s="13">
        <f>H103+H104+H105+H106+H107+H108</f>
        <v>3000</v>
      </c>
      <c r="I102" s="26">
        <f t="shared" si="5"/>
        <v>25798.603000000003</v>
      </c>
    </row>
    <row r="103" spans="1:9" ht="47.25">
      <c r="A103" s="96"/>
      <c r="B103" s="62"/>
      <c r="C103" s="12" t="s">
        <v>39</v>
      </c>
      <c r="D103" s="24"/>
      <c r="E103" s="13"/>
      <c r="F103" s="13"/>
      <c r="G103" s="13"/>
      <c r="H103" s="13"/>
      <c r="I103" s="26">
        <f t="shared" si="5"/>
        <v>0</v>
      </c>
    </row>
    <row r="104" spans="1:9" ht="47.25">
      <c r="A104" s="96"/>
      <c r="B104" s="62"/>
      <c r="C104" s="12" t="s">
        <v>40</v>
      </c>
      <c r="D104" s="24">
        <v>3780.5</v>
      </c>
      <c r="E104" s="13">
        <f>5669-28.78+4000</f>
        <v>9640.220000000001</v>
      </c>
      <c r="F104" s="13"/>
      <c r="G104" s="13"/>
      <c r="H104" s="13"/>
      <c r="I104" s="26">
        <f t="shared" si="5"/>
        <v>13420.720000000001</v>
      </c>
    </row>
    <row r="105" spans="1:9" ht="51.75" customHeight="1">
      <c r="A105" s="96"/>
      <c r="B105" s="62"/>
      <c r="C105" s="12" t="s">
        <v>41</v>
      </c>
      <c r="D105" s="24">
        <v>4960.633</v>
      </c>
      <c r="E105" s="13">
        <f>1417.14+1000+0.11</f>
        <v>2417.2500000000005</v>
      </c>
      <c r="F105" s="13">
        <v>2000</v>
      </c>
      <c r="G105" s="13"/>
      <c r="H105" s="13">
        <v>3000</v>
      </c>
      <c r="I105" s="26">
        <f t="shared" si="5"/>
        <v>12377.883</v>
      </c>
    </row>
    <row r="106" spans="1:9" ht="66" customHeight="1">
      <c r="A106" s="96"/>
      <c r="B106" s="62"/>
      <c r="C106" s="44" t="s">
        <v>42</v>
      </c>
      <c r="D106" s="24"/>
      <c r="E106" s="13"/>
      <c r="F106" s="13"/>
      <c r="G106" s="13"/>
      <c r="H106" s="13"/>
      <c r="I106" s="26">
        <f t="shared" si="5"/>
        <v>0</v>
      </c>
    </row>
    <row r="107" spans="1:9" ht="41.25" customHeight="1">
      <c r="A107" s="96"/>
      <c r="B107" s="62"/>
      <c r="C107" s="12" t="s">
        <v>43</v>
      </c>
      <c r="D107" s="24"/>
      <c r="E107" s="13"/>
      <c r="F107" s="13"/>
      <c r="G107" s="13"/>
      <c r="H107" s="13"/>
      <c r="I107" s="26">
        <f t="shared" si="5"/>
        <v>0</v>
      </c>
    </row>
    <row r="108" spans="1:9" ht="15" customHeight="1">
      <c r="A108" s="96"/>
      <c r="B108" s="62"/>
      <c r="C108" s="12" t="s">
        <v>44</v>
      </c>
      <c r="D108" s="24"/>
      <c r="E108" s="13"/>
      <c r="F108" s="13"/>
      <c r="G108" s="13"/>
      <c r="H108" s="13"/>
      <c r="I108" s="26">
        <f t="shared" si="5"/>
        <v>0</v>
      </c>
    </row>
    <row r="109" spans="1:9" ht="20.25" customHeight="1">
      <c r="A109" s="96" t="s">
        <v>57</v>
      </c>
      <c r="B109" s="62" t="s">
        <v>58</v>
      </c>
      <c r="C109" s="12" t="s">
        <v>38</v>
      </c>
      <c r="D109" s="24">
        <f>D110+D111+D112+D113+D114+D115</f>
        <v>0</v>
      </c>
      <c r="E109" s="13">
        <f>E110+E111+E112+E113+E114+E115</f>
        <v>0</v>
      </c>
      <c r="F109" s="13">
        <f>F110+F111+F112+F113+F114+F115</f>
        <v>0</v>
      </c>
      <c r="G109" s="13">
        <f>G110+G111+G112+G113+G114+G115</f>
        <v>0</v>
      </c>
      <c r="H109" s="13">
        <f>H110+H111+H112+H113+H114+H115</f>
        <v>500</v>
      </c>
      <c r="I109" s="26">
        <f t="shared" si="5"/>
        <v>500</v>
      </c>
    </row>
    <row r="110" spans="1:9" ht="47.25">
      <c r="A110" s="96"/>
      <c r="B110" s="62"/>
      <c r="C110" s="12" t="s">
        <v>39</v>
      </c>
      <c r="D110" s="24"/>
      <c r="E110" s="13"/>
      <c r="F110" s="13"/>
      <c r="G110" s="13"/>
      <c r="H110" s="13"/>
      <c r="I110" s="26">
        <f t="shared" si="5"/>
        <v>0</v>
      </c>
    </row>
    <row r="111" spans="1:9" ht="85.5" customHeight="1">
      <c r="A111" s="96"/>
      <c r="B111" s="62"/>
      <c r="C111" s="38" t="s">
        <v>40</v>
      </c>
      <c r="D111" s="24"/>
      <c r="E111" s="13"/>
      <c r="F111" s="13"/>
      <c r="G111" s="13"/>
      <c r="H111" s="13"/>
      <c r="I111" s="26">
        <f t="shared" si="5"/>
        <v>0</v>
      </c>
    </row>
    <row r="112" spans="1:9" ht="47.25" customHeight="1">
      <c r="A112" s="96"/>
      <c r="B112" s="62"/>
      <c r="C112" s="44" t="s">
        <v>41</v>
      </c>
      <c r="D112" s="24"/>
      <c r="E112" s="13"/>
      <c r="F112" s="13"/>
      <c r="G112" s="13"/>
      <c r="H112" s="13">
        <v>500</v>
      </c>
      <c r="I112" s="26">
        <f t="shared" si="5"/>
        <v>500</v>
      </c>
    </row>
    <row r="113" spans="1:9" ht="69.75" customHeight="1">
      <c r="A113" s="96"/>
      <c r="B113" s="62"/>
      <c r="C113" s="38" t="s">
        <v>42</v>
      </c>
      <c r="D113" s="24"/>
      <c r="E113" s="13"/>
      <c r="F113" s="13"/>
      <c r="G113" s="13"/>
      <c r="H113" s="13"/>
      <c r="I113" s="26">
        <f t="shared" si="5"/>
        <v>0</v>
      </c>
    </row>
    <row r="114" spans="1:9" ht="32.25" customHeight="1">
      <c r="A114" s="96"/>
      <c r="B114" s="62"/>
      <c r="C114" s="12" t="s">
        <v>43</v>
      </c>
      <c r="D114" s="24"/>
      <c r="E114" s="13"/>
      <c r="F114" s="13"/>
      <c r="G114" s="13"/>
      <c r="H114" s="13"/>
      <c r="I114" s="26">
        <f t="shared" si="5"/>
        <v>0</v>
      </c>
    </row>
    <row r="115" spans="1:9" ht="34.5" customHeight="1">
      <c r="A115" s="96"/>
      <c r="B115" s="62"/>
      <c r="C115" s="44" t="s">
        <v>44</v>
      </c>
      <c r="D115" s="24"/>
      <c r="E115" s="13"/>
      <c r="F115" s="13"/>
      <c r="G115" s="13"/>
      <c r="H115" s="13"/>
      <c r="I115" s="26">
        <f t="shared" si="5"/>
        <v>0</v>
      </c>
    </row>
    <row r="116" spans="1:9" ht="22.5" customHeight="1">
      <c r="A116" s="66" t="s">
        <v>59</v>
      </c>
      <c r="B116" s="63" t="s">
        <v>18</v>
      </c>
      <c r="C116" s="12" t="s">
        <v>38</v>
      </c>
      <c r="D116" s="24">
        <f>D117+D118+D119+D120+D121+D122</f>
        <v>769.827</v>
      </c>
      <c r="E116" s="13">
        <f>E117+E118+E119+E120+E121+E122</f>
        <v>743.6030000000001</v>
      </c>
      <c r="F116" s="13">
        <f>F117+F118+F119+F120+F121+F122</f>
        <v>328</v>
      </c>
      <c r="G116" s="13">
        <f>G117+G118+G119+G120+G121+G122</f>
        <v>201.08</v>
      </c>
      <c r="H116" s="13">
        <f>H117+H118+H119+H120+H121+H122</f>
        <v>270</v>
      </c>
      <c r="I116" s="26">
        <f t="shared" si="5"/>
        <v>2312.51</v>
      </c>
    </row>
    <row r="117" spans="1:9" ht="47.25">
      <c r="A117" s="67"/>
      <c r="B117" s="64"/>
      <c r="C117" s="12" t="s">
        <v>39</v>
      </c>
      <c r="D117" s="24"/>
      <c r="E117" s="13"/>
      <c r="F117" s="13"/>
      <c r="G117" s="13"/>
      <c r="H117" s="13"/>
      <c r="I117" s="26">
        <f t="shared" si="5"/>
        <v>0</v>
      </c>
    </row>
    <row r="118" spans="1:9" ht="64.5" customHeight="1">
      <c r="A118" s="68"/>
      <c r="B118" s="65"/>
      <c r="C118" s="12" t="s">
        <v>40</v>
      </c>
      <c r="D118" s="24">
        <v>441.927</v>
      </c>
      <c r="E118" s="13">
        <f>362.136+53.467</f>
        <v>415.603</v>
      </c>
      <c r="F118" s="13"/>
      <c r="G118" s="13"/>
      <c r="H118" s="13"/>
      <c r="I118" s="26">
        <f t="shared" si="5"/>
        <v>857.53</v>
      </c>
    </row>
    <row r="119" spans="1:9" ht="48.75" customHeight="1">
      <c r="A119" s="66"/>
      <c r="B119" s="63"/>
      <c r="C119" s="38" t="s">
        <v>41</v>
      </c>
      <c r="D119" s="24">
        <v>327.9</v>
      </c>
      <c r="E119" s="13">
        <v>328</v>
      </c>
      <c r="F119" s="13">
        <v>328</v>
      </c>
      <c r="G119" s="13">
        <v>201.08</v>
      </c>
      <c r="H119" s="13">
        <v>270</v>
      </c>
      <c r="I119" s="26">
        <f t="shared" si="5"/>
        <v>1454.98</v>
      </c>
    </row>
    <row r="120" spans="1:9" ht="41.25" customHeight="1">
      <c r="A120" s="67"/>
      <c r="B120" s="64"/>
      <c r="C120" s="12" t="s">
        <v>42</v>
      </c>
      <c r="D120" s="24"/>
      <c r="E120" s="13"/>
      <c r="F120" s="13"/>
      <c r="G120" s="13"/>
      <c r="H120" s="13"/>
      <c r="I120" s="26">
        <f t="shared" si="5"/>
        <v>0</v>
      </c>
    </row>
    <row r="121" spans="1:9" ht="32.25" customHeight="1">
      <c r="A121" s="67"/>
      <c r="B121" s="64"/>
      <c r="C121" s="12" t="s">
        <v>43</v>
      </c>
      <c r="D121" s="24"/>
      <c r="E121" s="13"/>
      <c r="F121" s="13"/>
      <c r="G121" s="13"/>
      <c r="H121" s="13"/>
      <c r="I121" s="26">
        <f t="shared" si="5"/>
        <v>0</v>
      </c>
    </row>
    <row r="122" spans="1:9" ht="24" customHeight="1">
      <c r="A122" s="68"/>
      <c r="B122" s="65"/>
      <c r="C122" s="12" t="s">
        <v>44</v>
      </c>
      <c r="D122" s="24"/>
      <c r="E122" s="13"/>
      <c r="F122" s="13"/>
      <c r="G122" s="13"/>
      <c r="H122" s="13"/>
      <c r="I122" s="26">
        <f t="shared" si="5"/>
        <v>0</v>
      </c>
    </row>
    <row r="123" spans="1:9" ht="23.25" customHeight="1">
      <c r="A123" s="96" t="s">
        <v>60</v>
      </c>
      <c r="B123" s="62" t="s">
        <v>61</v>
      </c>
      <c r="C123" s="12" t="s">
        <v>38</v>
      </c>
      <c r="D123" s="24">
        <f>D124+D125+D126+D127+D128+D129</f>
        <v>4043.1</v>
      </c>
      <c r="E123" s="13">
        <f>E124+E125+E126+E127+E128+E129</f>
        <v>3812</v>
      </c>
      <c r="F123" s="13">
        <f>F124+F125+F126+F127+F128+F129</f>
        <v>3929</v>
      </c>
      <c r="G123" s="13">
        <f>G124+G125+G126+G127+G128+G129</f>
        <v>3837.54</v>
      </c>
      <c r="H123" s="13">
        <f>H124+H125+H126+H127+H128+H129</f>
        <v>750</v>
      </c>
      <c r="I123" s="26">
        <f t="shared" si="5"/>
        <v>16371.64</v>
      </c>
    </row>
    <row r="124" spans="1:9" ht="55.5" customHeight="1">
      <c r="A124" s="96"/>
      <c r="B124" s="62"/>
      <c r="C124" s="12" t="s">
        <v>39</v>
      </c>
      <c r="D124" s="24"/>
      <c r="E124" s="13"/>
      <c r="F124" s="13"/>
      <c r="G124" s="13"/>
      <c r="H124" s="13"/>
      <c r="I124" s="26">
        <f t="shared" si="5"/>
        <v>0</v>
      </c>
    </row>
    <row r="125" spans="1:9" ht="45" customHeight="1">
      <c r="A125" s="96"/>
      <c r="B125" s="62"/>
      <c r="C125" s="12" t="s">
        <v>40</v>
      </c>
      <c r="D125" s="24">
        <v>3335</v>
      </c>
      <c r="E125" s="13">
        <v>3142</v>
      </c>
      <c r="F125" s="13">
        <v>3266</v>
      </c>
      <c r="G125" s="13">
        <v>3143</v>
      </c>
      <c r="H125" s="13"/>
      <c r="I125" s="26">
        <f t="shared" si="5"/>
        <v>12886</v>
      </c>
    </row>
    <row r="126" spans="1:9" ht="44.25" customHeight="1">
      <c r="A126" s="96"/>
      <c r="B126" s="62"/>
      <c r="C126" s="12" t="s">
        <v>41</v>
      </c>
      <c r="D126" s="24">
        <v>708.1</v>
      </c>
      <c r="E126" s="13">
        <v>670</v>
      </c>
      <c r="F126" s="13">
        <v>663</v>
      </c>
      <c r="G126" s="13">
        <v>694.54</v>
      </c>
      <c r="H126" s="13">
        <v>750</v>
      </c>
      <c r="I126" s="26">
        <f t="shared" si="5"/>
        <v>3485.64</v>
      </c>
    </row>
    <row r="127" spans="1:9" ht="45.75" customHeight="1">
      <c r="A127" s="96"/>
      <c r="B127" s="62"/>
      <c r="C127" s="12" t="s">
        <v>42</v>
      </c>
      <c r="D127" s="24"/>
      <c r="E127" s="13"/>
      <c r="F127" s="13"/>
      <c r="G127" s="13"/>
      <c r="H127" s="13"/>
      <c r="I127" s="26">
        <f t="shared" si="5"/>
        <v>0</v>
      </c>
    </row>
    <row r="128" spans="1:9" ht="31.5" customHeight="1">
      <c r="A128" s="96"/>
      <c r="B128" s="62"/>
      <c r="C128" s="12" t="s">
        <v>43</v>
      </c>
      <c r="D128" s="24"/>
      <c r="E128" s="13"/>
      <c r="F128" s="13"/>
      <c r="G128" s="13"/>
      <c r="H128" s="13"/>
      <c r="I128" s="26">
        <f t="shared" si="5"/>
        <v>0</v>
      </c>
    </row>
    <row r="129" spans="1:9" ht="33" customHeight="1">
      <c r="A129" s="96"/>
      <c r="B129" s="62"/>
      <c r="C129" s="12" t="s">
        <v>44</v>
      </c>
      <c r="D129" s="24"/>
      <c r="E129" s="13"/>
      <c r="F129" s="13"/>
      <c r="G129" s="13"/>
      <c r="H129" s="13"/>
      <c r="I129" s="26">
        <f t="shared" si="5"/>
        <v>0</v>
      </c>
    </row>
    <row r="130" spans="1:9" ht="20.25" customHeight="1">
      <c r="A130" s="96" t="s">
        <v>64</v>
      </c>
      <c r="B130" s="62" t="s">
        <v>14</v>
      </c>
      <c r="C130" s="12" t="s">
        <v>38</v>
      </c>
      <c r="D130" s="24">
        <f>D131+D132+D133+D134+D135+D136</f>
        <v>0</v>
      </c>
      <c r="E130" s="13">
        <f>E131+E132+E133+E134+E135+E136</f>
        <v>315</v>
      </c>
      <c r="F130" s="13">
        <f>F131+F132+F133+F134+F135+F136</f>
        <v>0</v>
      </c>
      <c r="G130" s="13">
        <f>G131+G132+G133+G134+G135+G136</f>
        <v>0</v>
      </c>
      <c r="H130" s="13">
        <f>H131+H132+H133+H134+H135+H136</f>
        <v>528</v>
      </c>
      <c r="I130" s="26">
        <f t="shared" si="5"/>
        <v>843</v>
      </c>
    </row>
    <row r="131" spans="1:9" ht="63.75" customHeight="1">
      <c r="A131" s="96"/>
      <c r="B131" s="62"/>
      <c r="C131" s="12" t="s">
        <v>39</v>
      </c>
      <c r="D131" s="24"/>
      <c r="E131" s="13"/>
      <c r="F131" s="13"/>
      <c r="G131" s="13"/>
      <c r="H131" s="13"/>
      <c r="I131" s="26">
        <f t="shared" si="5"/>
        <v>0</v>
      </c>
    </row>
    <row r="132" spans="1:9" ht="54" customHeight="1">
      <c r="A132" s="96"/>
      <c r="B132" s="62"/>
      <c r="C132" s="12" t="s">
        <v>40</v>
      </c>
      <c r="D132" s="24"/>
      <c r="E132" s="13"/>
      <c r="F132" s="13"/>
      <c r="G132" s="13"/>
      <c r="H132" s="13"/>
      <c r="I132" s="26">
        <f t="shared" si="5"/>
        <v>0</v>
      </c>
    </row>
    <row r="133" spans="1:9" ht="35.25" customHeight="1">
      <c r="A133" s="96"/>
      <c r="B133" s="62"/>
      <c r="C133" s="12" t="s">
        <v>41</v>
      </c>
      <c r="D133" s="24"/>
      <c r="E133" s="13">
        <v>315</v>
      </c>
      <c r="F133" s="13"/>
      <c r="G133" s="13"/>
      <c r="H133" s="13">
        <v>528</v>
      </c>
      <c r="I133" s="26">
        <f t="shared" si="5"/>
        <v>843</v>
      </c>
    </row>
    <row r="134" spans="1:9" ht="45.75" customHeight="1">
      <c r="A134" s="96"/>
      <c r="B134" s="62"/>
      <c r="C134" s="12" t="s">
        <v>42</v>
      </c>
      <c r="D134" s="24"/>
      <c r="E134" s="13"/>
      <c r="F134" s="13"/>
      <c r="G134" s="13"/>
      <c r="H134" s="13"/>
      <c r="I134" s="26">
        <f t="shared" si="5"/>
        <v>0</v>
      </c>
    </row>
    <row r="135" spans="1:9" ht="45.75" customHeight="1">
      <c r="A135" s="96"/>
      <c r="B135" s="62"/>
      <c r="C135" s="12" t="s">
        <v>43</v>
      </c>
      <c r="D135" s="24"/>
      <c r="E135" s="13"/>
      <c r="F135" s="13"/>
      <c r="G135" s="13"/>
      <c r="H135" s="13"/>
      <c r="I135" s="26">
        <f t="shared" si="5"/>
        <v>0</v>
      </c>
    </row>
    <row r="136" spans="1:9" ht="19.5" customHeight="1">
      <c r="A136" s="96"/>
      <c r="B136" s="62"/>
      <c r="C136" s="12" t="s">
        <v>44</v>
      </c>
      <c r="D136" s="24"/>
      <c r="E136" s="13"/>
      <c r="F136" s="13"/>
      <c r="G136" s="13"/>
      <c r="H136" s="13"/>
      <c r="I136" s="26">
        <f t="shared" si="5"/>
        <v>0</v>
      </c>
    </row>
    <row r="137" spans="1:9" ht="22.5" customHeight="1">
      <c r="A137" s="66" t="s">
        <v>65</v>
      </c>
      <c r="B137" s="63" t="s">
        <v>19</v>
      </c>
      <c r="C137" s="12" t="s">
        <v>38</v>
      </c>
      <c r="D137" s="24">
        <f>D138+D139+D140+D141+D142+D143</f>
        <v>0</v>
      </c>
      <c r="E137" s="13">
        <f>E138+E139+E140+E141+E142+E143</f>
        <v>0</v>
      </c>
      <c r="F137" s="13">
        <f>F138+F139+F140+F141+F142+F143</f>
        <v>0</v>
      </c>
      <c r="G137" s="13">
        <f>G138+G139+G140+G141+G142+G143</f>
        <v>0</v>
      </c>
      <c r="H137" s="13">
        <f>H138+H139+H140+H141+H142+H143</f>
        <v>50</v>
      </c>
      <c r="I137" s="26">
        <f t="shared" si="5"/>
        <v>50</v>
      </c>
    </row>
    <row r="138" spans="1:9" ht="47.25">
      <c r="A138" s="67"/>
      <c r="B138" s="64"/>
      <c r="C138" s="12" t="s">
        <v>39</v>
      </c>
      <c r="D138" s="24"/>
      <c r="E138" s="13"/>
      <c r="F138" s="13"/>
      <c r="G138" s="13"/>
      <c r="H138" s="13"/>
      <c r="I138" s="26">
        <f t="shared" si="5"/>
        <v>0</v>
      </c>
    </row>
    <row r="139" spans="1:9" ht="80.25" customHeight="1">
      <c r="A139" s="67"/>
      <c r="B139" s="64"/>
      <c r="C139" s="38" t="s">
        <v>40</v>
      </c>
      <c r="D139" s="24"/>
      <c r="E139" s="13"/>
      <c r="F139" s="13"/>
      <c r="G139" s="13"/>
      <c r="H139" s="13"/>
      <c r="I139" s="26">
        <f t="shared" si="5"/>
        <v>0</v>
      </c>
    </row>
    <row r="140" spans="1:9" ht="49.5" customHeight="1">
      <c r="A140" s="68"/>
      <c r="B140" s="65"/>
      <c r="C140" s="12" t="s">
        <v>41</v>
      </c>
      <c r="D140" s="24"/>
      <c r="E140" s="13"/>
      <c r="F140" s="13"/>
      <c r="G140" s="13"/>
      <c r="H140" s="13">
        <v>50</v>
      </c>
      <c r="I140" s="26">
        <f t="shared" si="5"/>
        <v>50</v>
      </c>
    </row>
    <row r="141" spans="1:9" ht="53.25" customHeight="1">
      <c r="A141" s="66"/>
      <c r="B141" s="63"/>
      <c r="C141" s="38" t="s">
        <v>42</v>
      </c>
      <c r="D141" s="24"/>
      <c r="E141" s="13"/>
      <c r="F141" s="13"/>
      <c r="G141" s="13"/>
      <c r="H141" s="13"/>
      <c r="I141" s="26">
        <f t="shared" si="5"/>
        <v>0</v>
      </c>
    </row>
    <row r="142" spans="1:9" ht="53.25" customHeight="1">
      <c r="A142" s="67"/>
      <c r="B142" s="64"/>
      <c r="C142" s="38" t="s">
        <v>43</v>
      </c>
      <c r="D142" s="24"/>
      <c r="E142" s="13"/>
      <c r="F142" s="13"/>
      <c r="G142" s="13"/>
      <c r="H142" s="13"/>
      <c r="I142" s="26">
        <f t="shared" si="5"/>
        <v>0</v>
      </c>
    </row>
    <row r="143" spans="1:9" ht="36.75" customHeight="1">
      <c r="A143" s="68"/>
      <c r="B143" s="65"/>
      <c r="C143" s="44" t="s">
        <v>44</v>
      </c>
      <c r="D143" s="24"/>
      <c r="E143" s="13"/>
      <c r="F143" s="13"/>
      <c r="G143" s="13"/>
      <c r="H143" s="13"/>
      <c r="I143" s="26">
        <f t="shared" si="5"/>
        <v>0</v>
      </c>
    </row>
    <row r="144" spans="1:9" ht="21.75" customHeight="1">
      <c r="A144" s="96" t="s">
        <v>66</v>
      </c>
      <c r="B144" s="62" t="s">
        <v>50</v>
      </c>
      <c r="C144" s="12" t="s">
        <v>38</v>
      </c>
      <c r="D144" s="24">
        <f>D145+D146+D147+D148+D149+D150</f>
        <v>0</v>
      </c>
      <c r="E144" s="13">
        <f>E145+E146+E147+E148+E149+E150</f>
        <v>789.74</v>
      </c>
      <c r="F144" s="13">
        <f>F145+F146+F147+F148+F149+F150</f>
        <v>0</v>
      </c>
      <c r="G144" s="13">
        <f>G145+G146+G147+G148+G149+G150</f>
        <v>0</v>
      </c>
      <c r="H144" s="13">
        <f>H145+H146+H147+H148+H149+H150</f>
        <v>1200</v>
      </c>
      <c r="I144" s="26">
        <f t="shared" si="5"/>
        <v>1989.74</v>
      </c>
    </row>
    <row r="145" spans="1:9" ht="47.25">
      <c r="A145" s="96"/>
      <c r="B145" s="62"/>
      <c r="C145" s="12" t="s">
        <v>39</v>
      </c>
      <c r="D145" s="24"/>
      <c r="E145" s="13"/>
      <c r="F145" s="13"/>
      <c r="G145" s="13"/>
      <c r="H145" s="13"/>
      <c r="I145" s="26">
        <f t="shared" si="5"/>
        <v>0</v>
      </c>
    </row>
    <row r="146" spans="1:9" ht="28.5" customHeight="1">
      <c r="A146" s="96"/>
      <c r="B146" s="62"/>
      <c r="C146" s="12" t="s">
        <v>40</v>
      </c>
      <c r="D146" s="13"/>
      <c r="E146" s="13"/>
      <c r="F146" s="13"/>
      <c r="G146" s="13"/>
      <c r="H146" s="13"/>
      <c r="I146" s="26">
        <f t="shared" si="5"/>
        <v>0</v>
      </c>
    </row>
    <row r="147" spans="1:9" ht="52.5" customHeight="1">
      <c r="A147" s="96"/>
      <c r="B147" s="62"/>
      <c r="C147" s="44" t="s">
        <v>41</v>
      </c>
      <c r="D147" s="13"/>
      <c r="E147" s="13">
        <f>800-10.26</f>
        <v>789.74</v>
      </c>
      <c r="F147" s="13"/>
      <c r="G147" s="13"/>
      <c r="H147" s="13">
        <v>1200</v>
      </c>
      <c r="I147" s="26">
        <f t="shared" si="5"/>
        <v>1989.74</v>
      </c>
    </row>
    <row r="148" spans="1:9" ht="57" customHeight="1">
      <c r="A148" s="96"/>
      <c r="B148" s="62"/>
      <c r="C148" s="12" t="s">
        <v>42</v>
      </c>
      <c r="D148" s="13"/>
      <c r="E148" s="13"/>
      <c r="F148" s="13"/>
      <c r="G148" s="13"/>
      <c r="H148" s="13"/>
      <c r="I148" s="26">
        <f t="shared" si="5"/>
        <v>0</v>
      </c>
    </row>
    <row r="149" spans="1:9" ht="63.75" customHeight="1">
      <c r="A149" s="96"/>
      <c r="B149" s="62"/>
      <c r="C149" s="38" t="s">
        <v>43</v>
      </c>
      <c r="D149" s="13"/>
      <c r="E149" s="13"/>
      <c r="F149" s="13"/>
      <c r="G149" s="13"/>
      <c r="H149" s="13"/>
      <c r="I149" s="26">
        <f t="shared" si="5"/>
        <v>0</v>
      </c>
    </row>
    <row r="150" spans="1:9" ht="32.25" customHeight="1">
      <c r="A150" s="96"/>
      <c r="B150" s="62"/>
      <c r="C150" s="12" t="s">
        <v>44</v>
      </c>
      <c r="D150" s="13"/>
      <c r="E150" s="13"/>
      <c r="F150" s="13"/>
      <c r="G150" s="13"/>
      <c r="H150" s="13"/>
      <c r="I150" s="26">
        <f t="shared" si="5"/>
        <v>0</v>
      </c>
    </row>
    <row r="151" spans="1:9" ht="16.5" customHeight="1">
      <c r="A151" s="96" t="s">
        <v>68</v>
      </c>
      <c r="B151" s="62" t="s">
        <v>97</v>
      </c>
      <c r="C151" s="12" t="s">
        <v>38</v>
      </c>
      <c r="D151" s="13">
        <f>D152+D153+D154+D155+D156+D157</f>
        <v>0</v>
      </c>
      <c r="E151" s="13">
        <f>E152+E153+E154+E155+E156+E157</f>
        <v>0</v>
      </c>
      <c r="F151" s="13">
        <f>F152+F153+F154+F155+F156+F157</f>
        <v>335.8</v>
      </c>
      <c r="G151" s="13">
        <f>G152+G153+G154+G155+G156+G157</f>
        <v>0</v>
      </c>
      <c r="H151" s="13">
        <f>H152+H153+H154+H155+H156+H157</f>
        <v>120</v>
      </c>
      <c r="I151" s="26">
        <f t="shared" si="5"/>
        <v>455.8</v>
      </c>
    </row>
    <row r="152" spans="1:9" ht="47.25">
      <c r="A152" s="96"/>
      <c r="B152" s="62"/>
      <c r="C152" s="12" t="s">
        <v>39</v>
      </c>
      <c r="D152" s="13"/>
      <c r="E152" s="13"/>
      <c r="F152" s="13"/>
      <c r="G152" s="13"/>
      <c r="H152" s="13"/>
      <c r="I152" s="26">
        <f t="shared" si="5"/>
        <v>0</v>
      </c>
    </row>
    <row r="153" spans="1:9" ht="71.25" customHeight="1">
      <c r="A153" s="96"/>
      <c r="B153" s="62"/>
      <c r="C153" s="12" t="s">
        <v>40</v>
      </c>
      <c r="D153" s="13"/>
      <c r="E153" s="13"/>
      <c r="F153" s="13"/>
      <c r="G153" s="13"/>
      <c r="H153" s="13"/>
      <c r="I153" s="26">
        <f t="shared" si="5"/>
        <v>0</v>
      </c>
    </row>
    <row r="154" spans="1:9" ht="49.5" customHeight="1">
      <c r="A154" s="96"/>
      <c r="B154" s="62"/>
      <c r="C154" s="12" t="s">
        <v>41</v>
      </c>
      <c r="D154" s="13"/>
      <c r="E154" s="13"/>
      <c r="F154" s="13">
        <v>335.8</v>
      </c>
      <c r="G154" s="13"/>
      <c r="H154" s="13">
        <v>120</v>
      </c>
      <c r="I154" s="26">
        <f aca="true" t="shared" si="6" ref="I154:I217">D154+E154+F154+G154+H154</f>
        <v>455.8</v>
      </c>
    </row>
    <row r="155" spans="1:9" ht="63" customHeight="1">
      <c r="A155" s="96"/>
      <c r="B155" s="62"/>
      <c r="C155" s="12" t="s">
        <v>42</v>
      </c>
      <c r="D155" s="13"/>
      <c r="E155" s="13"/>
      <c r="F155" s="13"/>
      <c r="G155" s="13"/>
      <c r="H155" s="13"/>
      <c r="I155" s="26">
        <f t="shared" si="6"/>
        <v>0</v>
      </c>
    </row>
    <row r="156" spans="1:9" ht="48" customHeight="1">
      <c r="A156" s="96"/>
      <c r="B156" s="62"/>
      <c r="C156" s="12" t="s">
        <v>43</v>
      </c>
      <c r="D156" s="13"/>
      <c r="E156" s="13"/>
      <c r="F156" s="13"/>
      <c r="G156" s="13"/>
      <c r="H156" s="13"/>
      <c r="I156" s="26">
        <f t="shared" si="6"/>
        <v>0</v>
      </c>
    </row>
    <row r="157" spans="1:9" ht="39" customHeight="1">
      <c r="A157" s="96"/>
      <c r="B157" s="62"/>
      <c r="C157" s="12" t="s">
        <v>44</v>
      </c>
      <c r="D157" s="13"/>
      <c r="E157" s="13"/>
      <c r="F157" s="13"/>
      <c r="G157" s="13"/>
      <c r="H157" s="13"/>
      <c r="I157" s="26">
        <f t="shared" si="6"/>
        <v>0</v>
      </c>
    </row>
    <row r="158" spans="1:9" ht="15.75" customHeight="1">
      <c r="A158" s="66" t="s">
        <v>129</v>
      </c>
      <c r="B158" s="63" t="s">
        <v>46</v>
      </c>
      <c r="C158" s="12" t="s">
        <v>38</v>
      </c>
      <c r="D158" s="35">
        <f>D159+D160+D161+D162+D163+D164</f>
        <v>2742</v>
      </c>
      <c r="E158" s="35">
        <f>E159+E160+E161+E162+E163+E164</f>
        <v>2741</v>
      </c>
      <c r="F158" s="35">
        <f>F159+F160+F161+F162+F163+F164</f>
        <v>2750</v>
      </c>
      <c r="G158" s="35">
        <f>G159+G160+G161+G162+G163+G164</f>
        <v>2851</v>
      </c>
      <c r="H158" s="35">
        <f>H159+H160+H161+H162+H163+H164</f>
        <v>0</v>
      </c>
      <c r="I158" s="26">
        <f t="shared" si="6"/>
        <v>11084</v>
      </c>
    </row>
    <row r="159" spans="1:9" ht="47.25">
      <c r="A159" s="67"/>
      <c r="B159" s="64"/>
      <c r="C159" s="12" t="s">
        <v>39</v>
      </c>
      <c r="D159" s="35"/>
      <c r="E159" s="35"/>
      <c r="F159" s="35"/>
      <c r="G159" s="35"/>
      <c r="H159" s="35"/>
      <c r="I159" s="26">
        <f t="shared" si="6"/>
        <v>0</v>
      </c>
    </row>
    <row r="160" spans="1:9" ht="47.25">
      <c r="A160" s="68"/>
      <c r="B160" s="65"/>
      <c r="C160" s="12" t="s">
        <v>40</v>
      </c>
      <c r="D160" s="35">
        <v>2742</v>
      </c>
      <c r="E160" s="35">
        <v>2741</v>
      </c>
      <c r="F160" s="35">
        <v>2750</v>
      </c>
      <c r="G160" s="35">
        <v>2851</v>
      </c>
      <c r="H160" s="35"/>
      <c r="I160" s="26">
        <f t="shared" si="6"/>
        <v>11084</v>
      </c>
    </row>
    <row r="161" spans="1:9" ht="53.25" customHeight="1">
      <c r="A161" s="66"/>
      <c r="B161" s="63"/>
      <c r="C161" s="12" t="s">
        <v>41</v>
      </c>
      <c r="D161" s="35"/>
      <c r="E161" s="35"/>
      <c r="F161" s="35"/>
      <c r="G161" s="35"/>
      <c r="H161" s="35"/>
      <c r="I161" s="26">
        <f t="shared" si="6"/>
        <v>0</v>
      </c>
    </row>
    <row r="162" spans="1:9" ht="31.5">
      <c r="A162" s="67"/>
      <c r="B162" s="64"/>
      <c r="C162" s="12" t="s">
        <v>42</v>
      </c>
      <c r="D162" s="35"/>
      <c r="E162" s="35"/>
      <c r="F162" s="35"/>
      <c r="G162" s="35"/>
      <c r="H162" s="35"/>
      <c r="I162" s="26">
        <f t="shared" si="6"/>
        <v>0</v>
      </c>
    </row>
    <row r="163" spans="1:9" ht="31.5">
      <c r="A163" s="67"/>
      <c r="B163" s="64"/>
      <c r="C163" s="12" t="s">
        <v>43</v>
      </c>
      <c r="D163" s="35"/>
      <c r="E163" s="35"/>
      <c r="F163" s="35"/>
      <c r="G163" s="35"/>
      <c r="H163" s="35"/>
      <c r="I163" s="26">
        <f t="shared" si="6"/>
        <v>0</v>
      </c>
    </row>
    <row r="164" spans="1:9" ht="38.25" customHeight="1">
      <c r="A164" s="68"/>
      <c r="B164" s="65"/>
      <c r="C164" s="12" t="s">
        <v>44</v>
      </c>
      <c r="D164" s="35"/>
      <c r="E164" s="35"/>
      <c r="F164" s="35"/>
      <c r="G164" s="35"/>
      <c r="H164" s="35"/>
      <c r="I164" s="26">
        <f t="shared" si="6"/>
        <v>0</v>
      </c>
    </row>
    <row r="165" spans="1:9" ht="22.5" customHeight="1">
      <c r="A165" s="96" t="s">
        <v>150</v>
      </c>
      <c r="B165" s="62" t="s">
        <v>24</v>
      </c>
      <c r="C165" s="12" t="s">
        <v>38</v>
      </c>
      <c r="D165" s="13">
        <f>D166+D167+D168+D169+D170+D171</f>
        <v>0</v>
      </c>
      <c r="E165" s="13">
        <f>E166+E167+E168+E169+E170+E171</f>
        <v>0</v>
      </c>
      <c r="F165" s="13">
        <f>F166+F167+F168+F169+F170+F171</f>
        <v>70</v>
      </c>
      <c r="G165" s="13">
        <f>G166+G167+G168+G169+G170+G171</f>
        <v>64.02</v>
      </c>
      <c r="H165" s="13">
        <f>H166+H167+H168+H169+H170+H171</f>
        <v>100</v>
      </c>
      <c r="I165" s="26">
        <f t="shared" si="6"/>
        <v>234.01999999999998</v>
      </c>
    </row>
    <row r="166" spans="1:9" ht="57.75" customHeight="1">
      <c r="A166" s="96"/>
      <c r="B166" s="62"/>
      <c r="C166" s="12" t="s">
        <v>39</v>
      </c>
      <c r="D166" s="13"/>
      <c r="E166" s="13"/>
      <c r="F166" s="13"/>
      <c r="G166" s="13"/>
      <c r="H166" s="13"/>
      <c r="I166" s="26">
        <f t="shared" si="6"/>
        <v>0</v>
      </c>
    </row>
    <row r="167" spans="1:9" ht="51.75" customHeight="1">
      <c r="A167" s="96"/>
      <c r="B167" s="62"/>
      <c r="C167" s="12" t="s">
        <v>40</v>
      </c>
      <c r="D167" s="13"/>
      <c r="E167" s="13"/>
      <c r="F167" s="13"/>
      <c r="G167" s="13"/>
      <c r="H167" s="13"/>
      <c r="I167" s="26">
        <f t="shared" si="6"/>
        <v>0</v>
      </c>
    </row>
    <row r="168" spans="1:9" ht="44.25" customHeight="1">
      <c r="A168" s="96"/>
      <c r="B168" s="62"/>
      <c r="C168" s="12" t="s">
        <v>41</v>
      </c>
      <c r="D168" s="13"/>
      <c r="E168" s="13"/>
      <c r="F168" s="13">
        <v>70</v>
      </c>
      <c r="G168" s="13">
        <v>64.02</v>
      </c>
      <c r="H168" s="13">
        <v>100</v>
      </c>
      <c r="I168" s="26">
        <f t="shared" si="6"/>
        <v>234.01999999999998</v>
      </c>
    </row>
    <row r="169" spans="1:9" ht="61.5" customHeight="1">
      <c r="A169" s="96"/>
      <c r="B169" s="62"/>
      <c r="C169" s="12" t="s">
        <v>42</v>
      </c>
      <c r="D169" s="13"/>
      <c r="E169" s="13"/>
      <c r="F169" s="13"/>
      <c r="G169" s="13"/>
      <c r="H169" s="13"/>
      <c r="I169" s="26">
        <f t="shared" si="6"/>
        <v>0</v>
      </c>
    </row>
    <row r="170" spans="1:9" ht="58.5" customHeight="1">
      <c r="A170" s="96"/>
      <c r="B170" s="62"/>
      <c r="C170" s="12" t="s">
        <v>43</v>
      </c>
      <c r="D170" s="13"/>
      <c r="E170" s="13"/>
      <c r="F170" s="13"/>
      <c r="G170" s="13"/>
      <c r="H170" s="13"/>
      <c r="I170" s="26">
        <f t="shared" si="6"/>
        <v>0</v>
      </c>
    </row>
    <row r="171" spans="1:9" ht="30.75" customHeight="1">
      <c r="A171" s="96"/>
      <c r="B171" s="62"/>
      <c r="C171" s="12" t="s">
        <v>44</v>
      </c>
      <c r="D171" s="13"/>
      <c r="E171" s="13"/>
      <c r="F171" s="13"/>
      <c r="G171" s="13"/>
      <c r="H171" s="13"/>
      <c r="I171" s="26">
        <f t="shared" si="6"/>
        <v>0</v>
      </c>
    </row>
    <row r="172" spans="1:9" ht="82.5" customHeight="1">
      <c r="A172" s="96" t="s">
        <v>69</v>
      </c>
      <c r="B172" s="62" t="s">
        <v>20</v>
      </c>
      <c r="C172" s="12" t="s">
        <v>38</v>
      </c>
      <c r="D172" s="13">
        <f>D179+D186+D193+D200+D207+D214+D228</f>
        <v>14494.77</v>
      </c>
      <c r="E172" s="35">
        <f>E179+E186+E193+E200+E207+E214+E228+E221</f>
        <v>14930.529999999999</v>
      </c>
      <c r="F172" s="35">
        <f>F179+F186+F193+F200+F207+F214+F228</f>
        <v>16290.1</v>
      </c>
      <c r="G172" s="35">
        <f>G179+G186+G193+G200+G207+G214+G228</f>
        <v>11898.69</v>
      </c>
      <c r="H172" s="35">
        <f>H179+H186+H193+H200+H207+H214+H228</f>
        <v>14625</v>
      </c>
      <c r="I172" s="26">
        <f t="shared" si="6"/>
        <v>72239.09</v>
      </c>
    </row>
    <row r="173" spans="1:9" ht="66.75" customHeight="1">
      <c r="A173" s="96"/>
      <c r="B173" s="62"/>
      <c r="C173" s="12" t="s">
        <v>39</v>
      </c>
      <c r="D173" s="42">
        <f aca="true" t="shared" si="7" ref="D173:H178">D180+D187+D194+D201+D208+D215+D229</f>
        <v>0</v>
      </c>
      <c r="E173" s="42">
        <f t="shared" si="7"/>
        <v>0</v>
      </c>
      <c r="F173" s="42">
        <f t="shared" si="7"/>
        <v>0</v>
      </c>
      <c r="G173" s="42">
        <f t="shared" si="7"/>
        <v>0</v>
      </c>
      <c r="H173" s="42">
        <f t="shared" si="7"/>
        <v>0</v>
      </c>
      <c r="I173" s="26">
        <f t="shared" si="6"/>
        <v>0</v>
      </c>
    </row>
    <row r="174" spans="1:9" ht="31.5" customHeight="1">
      <c r="A174" s="96"/>
      <c r="B174" s="62"/>
      <c r="C174" s="12" t="s">
        <v>40</v>
      </c>
      <c r="D174" s="35">
        <f t="shared" si="7"/>
        <v>357.87</v>
      </c>
      <c r="E174" s="35">
        <f t="shared" si="7"/>
        <v>0</v>
      </c>
      <c r="F174" s="35">
        <f t="shared" si="7"/>
        <v>0</v>
      </c>
      <c r="G174" s="35">
        <f t="shared" si="7"/>
        <v>0</v>
      </c>
      <c r="H174" s="35">
        <f t="shared" si="7"/>
        <v>0</v>
      </c>
      <c r="I174" s="26">
        <f t="shared" si="6"/>
        <v>357.87</v>
      </c>
    </row>
    <row r="175" spans="1:9" ht="51" customHeight="1">
      <c r="A175" s="96"/>
      <c r="B175" s="62"/>
      <c r="C175" s="44" t="s">
        <v>41</v>
      </c>
      <c r="D175" s="42">
        <f t="shared" si="7"/>
        <v>14136.9</v>
      </c>
      <c r="E175" s="42">
        <f>E182+E189+E196+E203+E210+E217+E231+E224</f>
        <v>14930.529999999999</v>
      </c>
      <c r="F175" s="42">
        <f t="shared" si="7"/>
        <v>16290.1</v>
      </c>
      <c r="G175" s="42">
        <f t="shared" si="7"/>
        <v>11898.69</v>
      </c>
      <c r="H175" s="42">
        <f t="shared" si="7"/>
        <v>14625</v>
      </c>
      <c r="I175" s="26">
        <f t="shared" si="6"/>
        <v>71881.22</v>
      </c>
    </row>
    <row r="176" spans="1:9" ht="62.25" customHeight="1">
      <c r="A176" s="96"/>
      <c r="B176" s="62"/>
      <c r="C176" s="44" t="s">
        <v>42</v>
      </c>
      <c r="D176" s="35">
        <f t="shared" si="7"/>
        <v>0</v>
      </c>
      <c r="E176" s="35">
        <f t="shared" si="7"/>
        <v>0</v>
      </c>
      <c r="F176" s="35">
        <f t="shared" si="7"/>
        <v>0</v>
      </c>
      <c r="G176" s="35">
        <f t="shared" si="7"/>
        <v>0</v>
      </c>
      <c r="H176" s="35">
        <f t="shared" si="7"/>
        <v>0</v>
      </c>
      <c r="I176" s="26">
        <f t="shared" si="6"/>
        <v>0</v>
      </c>
    </row>
    <row r="177" spans="1:9" ht="46.5" customHeight="1">
      <c r="A177" s="96"/>
      <c r="B177" s="62"/>
      <c r="C177" s="12" t="s">
        <v>43</v>
      </c>
      <c r="D177" s="35">
        <f t="shared" si="7"/>
        <v>0</v>
      </c>
      <c r="E177" s="35">
        <f t="shared" si="7"/>
        <v>0</v>
      </c>
      <c r="F177" s="35">
        <f t="shared" si="7"/>
        <v>0</v>
      </c>
      <c r="G177" s="35">
        <f t="shared" si="7"/>
        <v>0</v>
      </c>
      <c r="H177" s="35">
        <f t="shared" si="7"/>
        <v>0</v>
      </c>
      <c r="I177" s="26">
        <f t="shared" si="6"/>
        <v>0</v>
      </c>
    </row>
    <row r="178" spans="1:9" ht="31.5" customHeight="1">
      <c r="A178" s="96"/>
      <c r="B178" s="62"/>
      <c r="C178" s="12" t="s">
        <v>44</v>
      </c>
      <c r="D178" s="35">
        <f t="shared" si="7"/>
        <v>0</v>
      </c>
      <c r="E178" s="35">
        <f t="shared" si="7"/>
        <v>0</v>
      </c>
      <c r="F178" s="35">
        <f t="shared" si="7"/>
        <v>0</v>
      </c>
      <c r="G178" s="35">
        <f t="shared" si="7"/>
        <v>0</v>
      </c>
      <c r="H178" s="35">
        <f t="shared" si="7"/>
        <v>0</v>
      </c>
      <c r="I178" s="26">
        <f t="shared" si="6"/>
        <v>0</v>
      </c>
    </row>
    <row r="179" spans="1:9" ht="20.25" customHeight="1">
      <c r="A179" s="66" t="s">
        <v>70</v>
      </c>
      <c r="B179" s="63" t="s">
        <v>91</v>
      </c>
      <c r="C179" s="12" t="s">
        <v>38</v>
      </c>
      <c r="D179" s="13">
        <f>D180+D181+D182+D183+D184+D185</f>
        <v>13637.2</v>
      </c>
      <c r="E179" s="13">
        <f>E180+E181+E182+E183+E184+E185</f>
        <v>14584.71</v>
      </c>
      <c r="F179" s="13">
        <f>F180+F181+F182+F183+F184+F185</f>
        <v>16192.2</v>
      </c>
      <c r="G179" s="13">
        <f>G180+G181+G182+G183+G184+G185</f>
        <v>11876.75</v>
      </c>
      <c r="H179" s="13">
        <f>H180+H181+H182+H183+H184+H185</f>
        <v>13100</v>
      </c>
      <c r="I179" s="26">
        <f t="shared" si="6"/>
        <v>69390.86</v>
      </c>
    </row>
    <row r="180" spans="1:9" ht="47.25">
      <c r="A180" s="67"/>
      <c r="B180" s="64"/>
      <c r="C180" s="12" t="s">
        <v>39</v>
      </c>
      <c r="D180" s="13"/>
      <c r="E180" s="13"/>
      <c r="F180" s="13"/>
      <c r="G180" s="13"/>
      <c r="H180" s="13"/>
      <c r="I180" s="26">
        <f t="shared" si="6"/>
        <v>0</v>
      </c>
    </row>
    <row r="181" spans="1:9" ht="76.5" customHeight="1">
      <c r="A181" s="68"/>
      <c r="B181" s="65"/>
      <c r="C181" s="12" t="s">
        <v>40</v>
      </c>
      <c r="D181" s="13"/>
      <c r="E181" s="13"/>
      <c r="F181" s="13"/>
      <c r="G181" s="13"/>
      <c r="H181" s="13"/>
      <c r="I181" s="26">
        <f t="shared" si="6"/>
        <v>0</v>
      </c>
    </row>
    <row r="182" spans="1:9" ht="51" customHeight="1">
      <c r="A182" s="66"/>
      <c r="B182" s="63"/>
      <c r="C182" s="44" t="s">
        <v>41</v>
      </c>
      <c r="D182" s="13">
        <v>13637.2</v>
      </c>
      <c r="E182" s="24">
        <f>13706.5+810+68.21</f>
        <v>14584.71</v>
      </c>
      <c r="F182" s="13">
        <v>16192.2</v>
      </c>
      <c r="G182" s="13">
        <v>11876.75</v>
      </c>
      <c r="H182" s="13">
        <v>13100</v>
      </c>
      <c r="I182" s="26">
        <f t="shared" si="6"/>
        <v>69390.86</v>
      </c>
    </row>
    <row r="183" spans="1:9" ht="60.75" customHeight="1">
      <c r="A183" s="67"/>
      <c r="B183" s="64"/>
      <c r="C183" s="12" t="s">
        <v>42</v>
      </c>
      <c r="D183" s="13"/>
      <c r="E183" s="13"/>
      <c r="F183" s="13"/>
      <c r="G183" s="13"/>
      <c r="H183" s="13"/>
      <c r="I183" s="26">
        <f t="shared" si="6"/>
        <v>0</v>
      </c>
    </row>
    <row r="184" spans="1:9" ht="58.5" customHeight="1">
      <c r="A184" s="67"/>
      <c r="B184" s="64"/>
      <c r="C184" s="12" t="s">
        <v>43</v>
      </c>
      <c r="D184" s="13"/>
      <c r="E184" s="13"/>
      <c r="F184" s="13"/>
      <c r="G184" s="13"/>
      <c r="H184" s="13"/>
      <c r="I184" s="26">
        <f t="shared" si="6"/>
        <v>0</v>
      </c>
    </row>
    <row r="185" spans="1:9" ht="35.25" customHeight="1">
      <c r="A185" s="68"/>
      <c r="B185" s="65"/>
      <c r="C185" s="44" t="s">
        <v>44</v>
      </c>
      <c r="D185" s="42"/>
      <c r="E185" s="42"/>
      <c r="F185" s="42"/>
      <c r="G185" s="42"/>
      <c r="H185" s="42"/>
      <c r="I185" s="26">
        <f t="shared" si="6"/>
        <v>0</v>
      </c>
    </row>
    <row r="186" spans="1:9" ht="22.5" customHeight="1">
      <c r="A186" s="61" t="s">
        <v>72</v>
      </c>
      <c r="B186" s="62" t="s">
        <v>15</v>
      </c>
      <c r="C186" s="12" t="s">
        <v>38</v>
      </c>
      <c r="D186" s="13">
        <f>D187+D188+D189+D190+D191+D192</f>
        <v>328</v>
      </c>
      <c r="E186" s="13">
        <f>E187+E188+E189+E190+E191+E192</f>
        <v>0</v>
      </c>
      <c r="F186" s="13">
        <f>F187+F188+F189+F190+F191+F192</f>
        <v>0</v>
      </c>
      <c r="G186" s="13">
        <f>G187+G188+G189+G190+G191+G192</f>
        <v>0</v>
      </c>
      <c r="H186" s="13">
        <f>H187+H188+H189+H190+H191+H192</f>
        <v>600</v>
      </c>
      <c r="I186" s="26">
        <f t="shared" si="6"/>
        <v>928</v>
      </c>
    </row>
    <row r="187" spans="1:9" ht="47.25">
      <c r="A187" s="61"/>
      <c r="B187" s="62"/>
      <c r="C187" s="12" t="s">
        <v>39</v>
      </c>
      <c r="D187" s="13"/>
      <c r="E187" s="13"/>
      <c r="F187" s="13"/>
      <c r="G187" s="13"/>
      <c r="H187" s="13"/>
      <c r="I187" s="26">
        <f t="shared" si="6"/>
        <v>0</v>
      </c>
    </row>
    <row r="188" spans="1:9" ht="48.75" customHeight="1">
      <c r="A188" s="61"/>
      <c r="B188" s="62"/>
      <c r="C188" s="12" t="s">
        <v>40</v>
      </c>
      <c r="D188" s="13"/>
      <c r="E188" s="13"/>
      <c r="F188" s="13"/>
      <c r="G188" s="13"/>
      <c r="H188" s="13"/>
      <c r="I188" s="26">
        <f t="shared" si="6"/>
        <v>0</v>
      </c>
    </row>
    <row r="189" spans="1:9" ht="33" customHeight="1">
      <c r="A189" s="61"/>
      <c r="B189" s="62"/>
      <c r="C189" s="12" t="s">
        <v>41</v>
      </c>
      <c r="D189" s="13">
        <v>328</v>
      </c>
      <c r="E189" s="13"/>
      <c r="F189" s="13"/>
      <c r="G189" s="13"/>
      <c r="H189" s="13">
        <v>600</v>
      </c>
      <c r="I189" s="26">
        <f t="shared" si="6"/>
        <v>928</v>
      </c>
    </row>
    <row r="190" spans="1:9" ht="33" customHeight="1">
      <c r="A190" s="61"/>
      <c r="B190" s="62"/>
      <c r="C190" s="12" t="s">
        <v>42</v>
      </c>
      <c r="D190" s="13"/>
      <c r="E190" s="13"/>
      <c r="F190" s="13"/>
      <c r="G190" s="13"/>
      <c r="H190" s="13"/>
      <c r="I190" s="26">
        <f t="shared" si="6"/>
        <v>0</v>
      </c>
    </row>
    <row r="191" spans="1:9" ht="31.5" customHeight="1">
      <c r="A191" s="61"/>
      <c r="B191" s="62"/>
      <c r="C191" s="12" t="s">
        <v>43</v>
      </c>
      <c r="D191" s="13"/>
      <c r="E191" s="13"/>
      <c r="F191" s="13"/>
      <c r="G191" s="13"/>
      <c r="H191" s="13"/>
      <c r="I191" s="26">
        <f t="shared" si="6"/>
        <v>0</v>
      </c>
    </row>
    <row r="192" spans="1:9" ht="32.25" customHeight="1">
      <c r="A192" s="61"/>
      <c r="B192" s="62"/>
      <c r="C192" s="12" t="s">
        <v>44</v>
      </c>
      <c r="D192" s="13"/>
      <c r="E192" s="13"/>
      <c r="F192" s="13"/>
      <c r="G192" s="13"/>
      <c r="H192" s="13"/>
      <c r="I192" s="26">
        <f t="shared" si="6"/>
        <v>0</v>
      </c>
    </row>
    <row r="193" spans="1:9" ht="23.25" customHeight="1">
      <c r="A193" s="61" t="s">
        <v>73</v>
      </c>
      <c r="B193" s="62" t="s">
        <v>93</v>
      </c>
      <c r="C193" s="12" t="s">
        <v>38</v>
      </c>
      <c r="D193" s="13">
        <f>D194+D195+D196+D197+D198+D199</f>
        <v>511.27</v>
      </c>
      <c r="E193" s="13">
        <f>E194+E195+E196+E197+E198+E199</f>
        <v>0</v>
      </c>
      <c r="F193" s="13">
        <f>F194+F195+F196+F197+F198+F199</f>
        <v>0</v>
      </c>
      <c r="G193" s="13">
        <f>G194+G195+G196+G197+G198+G199</f>
        <v>0</v>
      </c>
      <c r="H193" s="13">
        <f>H194+H195+H196+H197+H198+H199</f>
        <v>300</v>
      </c>
      <c r="I193" s="26">
        <f t="shared" si="6"/>
        <v>811.27</v>
      </c>
    </row>
    <row r="194" spans="1:9" ht="78.75" customHeight="1">
      <c r="A194" s="61"/>
      <c r="B194" s="62"/>
      <c r="C194" s="12" t="s">
        <v>39</v>
      </c>
      <c r="D194" s="13"/>
      <c r="E194" s="13"/>
      <c r="F194" s="13"/>
      <c r="G194" s="13"/>
      <c r="H194" s="13"/>
      <c r="I194" s="26">
        <f t="shared" si="6"/>
        <v>0</v>
      </c>
    </row>
    <row r="195" spans="1:9" ht="66.75" customHeight="1">
      <c r="A195" s="61"/>
      <c r="B195" s="62"/>
      <c r="C195" s="12" t="s">
        <v>40</v>
      </c>
      <c r="D195" s="13">
        <v>357.87</v>
      </c>
      <c r="E195" s="13"/>
      <c r="F195" s="13"/>
      <c r="G195" s="13"/>
      <c r="H195" s="13"/>
      <c r="I195" s="26">
        <f t="shared" si="6"/>
        <v>357.87</v>
      </c>
    </row>
    <row r="196" spans="1:9" ht="38.25" customHeight="1">
      <c r="A196" s="61"/>
      <c r="B196" s="62"/>
      <c r="C196" s="12" t="s">
        <v>41</v>
      </c>
      <c r="D196" s="13">
        <v>153.4</v>
      </c>
      <c r="E196" s="13"/>
      <c r="F196" s="13"/>
      <c r="G196" s="13"/>
      <c r="H196" s="13">
        <v>300</v>
      </c>
      <c r="I196" s="26">
        <f t="shared" si="6"/>
        <v>453.4</v>
      </c>
    </row>
    <row r="197" spans="1:9" ht="34.5" customHeight="1">
      <c r="A197" s="61"/>
      <c r="B197" s="62"/>
      <c r="C197" s="12" t="s">
        <v>42</v>
      </c>
      <c r="D197" s="13"/>
      <c r="E197" s="13"/>
      <c r="F197" s="13"/>
      <c r="G197" s="13"/>
      <c r="H197" s="13"/>
      <c r="I197" s="26">
        <f t="shared" si="6"/>
        <v>0</v>
      </c>
    </row>
    <row r="198" spans="1:9" ht="41.25" customHeight="1">
      <c r="A198" s="61"/>
      <c r="B198" s="62"/>
      <c r="C198" s="12" t="s">
        <v>43</v>
      </c>
      <c r="D198" s="13"/>
      <c r="E198" s="13"/>
      <c r="F198" s="13"/>
      <c r="G198" s="13"/>
      <c r="H198" s="13"/>
      <c r="I198" s="26">
        <f t="shared" si="6"/>
        <v>0</v>
      </c>
    </row>
    <row r="199" spans="1:9" ht="31.5" customHeight="1">
      <c r="A199" s="61"/>
      <c r="B199" s="62"/>
      <c r="C199" s="12" t="s">
        <v>44</v>
      </c>
      <c r="D199" s="13"/>
      <c r="E199" s="13"/>
      <c r="F199" s="13"/>
      <c r="G199" s="13"/>
      <c r="H199" s="13"/>
      <c r="I199" s="26">
        <f t="shared" si="6"/>
        <v>0</v>
      </c>
    </row>
    <row r="200" spans="1:9" ht="23.25" customHeight="1">
      <c r="A200" s="69" t="s">
        <v>75</v>
      </c>
      <c r="B200" s="63" t="s">
        <v>18</v>
      </c>
      <c r="C200" s="12" t="s">
        <v>38</v>
      </c>
      <c r="D200" s="13">
        <f>D201+D202+D203+D204+D205+D206</f>
        <v>18.3</v>
      </c>
      <c r="E200" s="13">
        <f>E201+E202+E203+E204+E205+E206</f>
        <v>26.85</v>
      </c>
      <c r="F200" s="13">
        <f>F201+F202+F203+F204+F205+F206</f>
        <v>34.8</v>
      </c>
      <c r="G200" s="13">
        <f>G201+G202+G203+G204+G205+G206</f>
        <v>21.94</v>
      </c>
      <c r="H200" s="13">
        <f>H201+H202+H203+H204+H205+H206</f>
        <v>25</v>
      </c>
      <c r="I200" s="26">
        <f t="shared" si="6"/>
        <v>126.89</v>
      </c>
    </row>
    <row r="201" spans="1:9" ht="48.75" customHeight="1">
      <c r="A201" s="71"/>
      <c r="B201" s="64"/>
      <c r="C201" s="12" t="s">
        <v>39</v>
      </c>
      <c r="D201" s="13"/>
      <c r="E201" s="13"/>
      <c r="F201" s="13"/>
      <c r="G201" s="13"/>
      <c r="H201" s="13"/>
      <c r="I201" s="26">
        <f t="shared" si="6"/>
        <v>0</v>
      </c>
    </row>
    <row r="202" spans="1:9" ht="54" customHeight="1">
      <c r="A202" s="71"/>
      <c r="B202" s="64"/>
      <c r="C202" s="12" t="s">
        <v>40</v>
      </c>
      <c r="D202" s="13"/>
      <c r="E202" s="13"/>
      <c r="F202" s="13"/>
      <c r="G202" s="13"/>
      <c r="H202" s="13"/>
      <c r="I202" s="26">
        <f t="shared" si="6"/>
        <v>0</v>
      </c>
    </row>
    <row r="203" spans="1:9" ht="30.75" customHeight="1">
      <c r="A203" s="70"/>
      <c r="B203" s="65"/>
      <c r="C203" s="12" t="s">
        <v>41</v>
      </c>
      <c r="D203" s="13">
        <v>18.3</v>
      </c>
      <c r="E203" s="13">
        <f>24+2.85</f>
        <v>26.85</v>
      </c>
      <c r="F203" s="13">
        <v>34.8</v>
      </c>
      <c r="G203" s="13">
        <v>21.94</v>
      </c>
      <c r="H203" s="13">
        <v>25</v>
      </c>
      <c r="I203" s="26">
        <f t="shared" si="6"/>
        <v>126.89</v>
      </c>
    </row>
    <row r="204" spans="1:9" ht="46.5" customHeight="1">
      <c r="A204" s="69"/>
      <c r="B204" s="63"/>
      <c r="C204" s="12" t="s">
        <v>42</v>
      </c>
      <c r="D204" s="13"/>
      <c r="E204" s="13"/>
      <c r="F204" s="13"/>
      <c r="G204" s="13"/>
      <c r="H204" s="13"/>
      <c r="I204" s="26">
        <f t="shared" si="6"/>
        <v>0</v>
      </c>
    </row>
    <row r="205" spans="1:9" ht="43.5" customHeight="1">
      <c r="A205" s="71"/>
      <c r="B205" s="64"/>
      <c r="C205" s="12" t="s">
        <v>43</v>
      </c>
      <c r="D205" s="13"/>
      <c r="E205" s="13"/>
      <c r="F205" s="13"/>
      <c r="G205" s="13"/>
      <c r="H205" s="13"/>
      <c r="I205" s="26">
        <f t="shared" si="6"/>
        <v>0</v>
      </c>
    </row>
    <row r="206" spans="1:9" ht="29.25" customHeight="1">
      <c r="A206" s="70"/>
      <c r="B206" s="65"/>
      <c r="C206" s="12" t="s">
        <v>44</v>
      </c>
      <c r="D206" s="13"/>
      <c r="E206" s="13"/>
      <c r="F206" s="13"/>
      <c r="G206" s="13"/>
      <c r="H206" s="13"/>
      <c r="I206" s="26">
        <f t="shared" si="6"/>
        <v>0</v>
      </c>
    </row>
    <row r="207" spans="1:9" ht="22.5" customHeight="1">
      <c r="A207" s="61" t="s">
        <v>76</v>
      </c>
      <c r="B207" s="62" t="s">
        <v>14</v>
      </c>
      <c r="C207" s="12" t="s">
        <v>38</v>
      </c>
      <c r="D207" s="13">
        <f>D208+D209+D210+D211+D212+D213</f>
        <v>0</v>
      </c>
      <c r="E207" s="13">
        <f>E208+E209+E210+E211+E212+E213</f>
        <v>70</v>
      </c>
      <c r="F207" s="13">
        <f>F208+F209+F210+F211+F212+F213</f>
        <v>0</v>
      </c>
      <c r="G207" s="13">
        <f>G208+G209+G210+G211+G212+G213</f>
        <v>0</v>
      </c>
      <c r="H207" s="13">
        <f>H208+H209+H210+H211+H212+H213</f>
        <v>100</v>
      </c>
      <c r="I207" s="26">
        <f t="shared" si="6"/>
        <v>170</v>
      </c>
    </row>
    <row r="208" spans="1:9" ht="47.25">
      <c r="A208" s="61"/>
      <c r="B208" s="62"/>
      <c r="C208" s="12" t="s">
        <v>39</v>
      </c>
      <c r="D208" s="13"/>
      <c r="E208" s="13"/>
      <c r="F208" s="13"/>
      <c r="G208" s="13"/>
      <c r="H208" s="13"/>
      <c r="I208" s="26">
        <f t="shared" si="6"/>
        <v>0</v>
      </c>
    </row>
    <row r="209" spans="1:9" ht="65.25" customHeight="1">
      <c r="A209" s="61"/>
      <c r="B209" s="62"/>
      <c r="C209" s="12" t="s">
        <v>40</v>
      </c>
      <c r="D209" s="13"/>
      <c r="E209" s="13"/>
      <c r="F209" s="13"/>
      <c r="G209" s="13"/>
      <c r="H209" s="13"/>
      <c r="I209" s="26">
        <f t="shared" si="6"/>
        <v>0</v>
      </c>
    </row>
    <row r="210" spans="1:9" ht="45.75" customHeight="1">
      <c r="A210" s="61"/>
      <c r="B210" s="62"/>
      <c r="C210" s="12" t="s">
        <v>41</v>
      </c>
      <c r="D210" s="13"/>
      <c r="E210" s="13">
        <v>70</v>
      </c>
      <c r="F210" s="13"/>
      <c r="G210" s="13"/>
      <c r="H210" s="13">
        <v>100</v>
      </c>
      <c r="I210" s="26">
        <f t="shared" si="6"/>
        <v>170</v>
      </c>
    </row>
    <row r="211" spans="1:9" ht="63.75" customHeight="1">
      <c r="A211" s="61"/>
      <c r="B211" s="62"/>
      <c r="C211" s="12" t="s">
        <v>42</v>
      </c>
      <c r="D211" s="13"/>
      <c r="E211" s="13"/>
      <c r="F211" s="13"/>
      <c r="G211" s="13"/>
      <c r="H211" s="13"/>
      <c r="I211" s="26">
        <f t="shared" si="6"/>
        <v>0</v>
      </c>
    </row>
    <row r="212" spans="1:9" ht="66" customHeight="1">
      <c r="A212" s="61"/>
      <c r="B212" s="62"/>
      <c r="C212" s="12" t="s">
        <v>43</v>
      </c>
      <c r="D212" s="13"/>
      <c r="E212" s="13"/>
      <c r="F212" s="13"/>
      <c r="G212" s="13"/>
      <c r="H212" s="13"/>
      <c r="I212" s="26">
        <f t="shared" si="6"/>
        <v>0</v>
      </c>
    </row>
    <row r="213" spans="1:9" ht="27" customHeight="1">
      <c r="A213" s="61"/>
      <c r="B213" s="62"/>
      <c r="C213" s="12" t="s">
        <v>44</v>
      </c>
      <c r="D213" s="13"/>
      <c r="E213" s="13"/>
      <c r="F213" s="13"/>
      <c r="G213" s="13"/>
      <c r="H213" s="13"/>
      <c r="I213" s="26">
        <f t="shared" si="6"/>
        <v>0</v>
      </c>
    </row>
    <row r="214" spans="1:9" ht="21" customHeight="1">
      <c r="A214" s="61" t="s">
        <v>77</v>
      </c>
      <c r="B214" s="62" t="s">
        <v>67</v>
      </c>
      <c r="C214" s="12" t="s">
        <v>38</v>
      </c>
      <c r="D214" s="13">
        <f>D215+D216+D217+D218+D219+D220</f>
        <v>0</v>
      </c>
      <c r="E214" s="13">
        <f>E215+E216+E217+E218+E219+E220</f>
        <v>0</v>
      </c>
      <c r="F214" s="13">
        <f>F215+F216+F217+F218+F219+F220</f>
        <v>0</v>
      </c>
      <c r="G214" s="13">
        <f>G215+G216+G217+G218+G219+G220</f>
        <v>0</v>
      </c>
      <c r="H214" s="13">
        <f>H215+H216+H217+H218+H219+H220</f>
        <v>500</v>
      </c>
      <c r="I214" s="26">
        <f t="shared" si="6"/>
        <v>500</v>
      </c>
    </row>
    <row r="215" spans="1:9" ht="72.75" customHeight="1">
      <c r="A215" s="61"/>
      <c r="B215" s="62"/>
      <c r="C215" s="12" t="s">
        <v>39</v>
      </c>
      <c r="D215" s="13"/>
      <c r="E215" s="13"/>
      <c r="F215" s="13"/>
      <c r="G215" s="13"/>
      <c r="H215" s="13"/>
      <c r="I215" s="26">
        <f t="shared" si="6"/>
        <v>0</v>
      </c>
    </row>
    <row r="216" spans="1:9" ht="81" customHeight="1">
      <c r="A216" s="61"/>
      <c r="B216" s="62"/>
      <c r="C216" s="12" t="s">
        <v>40</v>
      </c>
      <c r="D216" s="13"/>
      <c r="E216" s="13"/>
      <c r="F216" s="13"/>
      <c r="G216" s="13"/>
      <c r="H216" s="13"/>
      <c r="I216" s="26">
        <f t="shared" si="6"/>
        <v>0</v>
      </c>
    </row>
    <row r="217" spans="1:9" ht="45.75" customHeight="1">
      <c r="A217" s="61"/>
      <c r="B217" s="62"/>
      <c r="C217" s="12" t="s">
        <v>41</v>
      </c>
      <c r="D217" s="13"/>
      <c r="E217" s="13"/>
      <c r="F217" s="13"/>
      <c r="G217" s="13"/>
      <c r="H217" s="13">
        <v>500</v>
      </c>
      <c r="I217" s="26">
        <f t="shared" si="6"/>
        <v>500</v>
      </c>
    </row>
    <row r="218" spans="1:9" ht="63" customHeight="1">
      <c r="A218" s="61"/>
      <c r="B218" s="62"/>
      <c r="C218" s="12" t="s">
        <v>42</v>
      </c>
      <c r="D218" s="13"/>
      <c r="E218" s="13"/>
      <c r="F218" s="13"/>
      <c r="G218" s="13"/>
      <c r="H218" s="13"/>
      <c r="I218" s="26">
        <f aca="true" t="shared" si="8" ref="I218:I283">D218+E218+F218+G218+H218</f>
        <v>0</v>
      </c>
    </row>
    <row r="219" spans="1:9" ht="57" customHeight="1">
      <c r="A219" s="61"/>
      <c r="B219" s="62"/>
      <c r="C219" s="12" t="s">
        <v>43</v>
      </c>
      <c r="D219" s="13"/>
      <c r="E219" s="13"/>
      <c r="F219" s="13"/>
      <c r="G219" s="13"/>
      <c r="H219" s="13"/>
      <c r="I219" s="26">
        <f t="shared" si="8"/>
        <v>0</v>
      </c>
    </row>
    <row r="220" spans="1:9" ht="27.75" customHeight="1">
      <c r="A220" s="61"/>
      <c r="B220" s="62"/>
      <c r="C220" s="12" t="s">
        <v>44</v>
      </c>
      <c r="D220" s="13"/>
      <c r="E220" s="13"/>
      <c r="F220" s="13"/>
      <c r="G220" s="13"/>
      <c r="H220" s="13"/>
      <c r="I220" s="26">
        <f t="shared" si="8"/>
        <v>0</v>
      </c>
    </row>
    <row r="221" spans="1:9" ht="19.5" customHeight="1">
      <c r="A221" s="69" t="s">
        <v>106</v>
      </c>
      <c r="B221" s="63" t="s">
        <v>107</v>
      </c>
      <c r="C221" s="12" t="s">
        <v>38</v>
      </c>
      <c r="D221" s="31">
        <f>D222+D223+D224+D225+D226+D227</f>
        <v>0</v>
      </c>
      <c r="E221" s="31">
        <f>E222+E223+E224+E225+E226+E227</f>
        <v>248.97</v>
      </c>
      <c r="F221" s="31">
        <f>F222+F223+F224+F225+F226+F227</f>
        <v>0</v>
      </c>
      <c r="G221" s="31">
        <f>G222+G223+G224+G225+G226+G227</f>
        <v>0</v>
      </c>
      <c r="H221" s="31">
        <f>H222+H223+H224+H225+H226+H227</f>
        <v>0</v>
      </c>
      <c r="I221" s="26">
        <f t="shared" si="8"/>
        <v>248.97</v>
      </c>
    </row>
    <row r="222" spans="1:9" ht="74.25" customHeight="1">
      <c r="A222" s="70"/>
      <c r="B222" s="65"/>
      <c r="C222" s="12" t="s">
        <v>39</v>
      </c>
      <c r="D222" s="31"/>
      <c r="E222" s="31"/>
      <c r="F222" s="31"/>
      <c r="G222" s="31"/>
      <c r="H222" s="31"/>
      <c r="I222" s="26">
        <f t="shared" si="8"/>
        <v>0</v>
      </c>
    </row>
    <row r="223" spans="1:9" ht="49.5" customHeight="1">
      <c r="A223" s="69"/>
      <c r="B223" s="63"/>
      <c r="C223" s="12" t="s">
        <v>40</v>
      </c>
      <c r="D223" s="31"/>
      <c r="E223" s="31"/>
      <c r="F223" s="31"/>
      <c r="G223" s="31"/>
      <c r="H223" s="31"/>
      <c r="I223" s="26">
        <f t="shared" si="8"/>
        <v>0</v>
      </c>
    </row>
    <row r="224" spans="1:9" ht="37.5" customHeight="1">
      <c r="A224" s="71"/>
      <c r="B224" s="64"/>
      <c r="C224" s="12" t="s">
        <v>41</v>
      </c>
      <c r="D224" s="31"/>
      <c r="E224" s="31">
        <v>248.97</v>
      </c>
      <c r="F224" s="31"/>
      <c r="G224" s="31"/>
      <c r="H224" s="31"/>
      <c r="I224" s="26">
        <f t="shared" si="8"/>
        <v>248.97</v>
      </c>
    </row>
    <row r="225" spans="1:9" ht="34.5" customHeight="1">
      <c r="A225" s="71"/>
      <c r="B225" s="64"/>
      <c r="C225" s="12" t="s">
        <v>42</v>
      </c>
      <c r="D225" s="31"/>
      <c r="E225" s="31"/>
      <c r="F225" s="31"/>
      <c r="G225" s="31"/>
      <c r="H225" s="31"/>
      <c r="I225" s="26">
        <f t="shared" si="8"/>
        <v>0</v>
      </c>
    </row>
    <row r="226" spans="1:9" ht="44.25" customHeight="1">
      <c r="A226" s="71"/>
      <c r="B226" s="64"/>
      <c r="C226" s="12" t="s">
        <v>43</v>
      </c>
      <c r="D226" s="31"/>
      <c r="E226" s="31"/>
      <c r="F226" s="31"/>
      <c r="G226" s="31"/>
      <c r="H226" s="31"/>
      <c r="I226" s="26">
        <f t="shared" si="8"/>
        <v>0</v>
      </c>
    </row>
    <row r="227" spans="1:9" ht="30.75" customHeight="1">
      <c r="A227" s="70"/>
      <c r="B227" s="65"/>
      <c r="C227" s="12" t="s">
        <v>44</v>
      </c>
      <c r="D227" s="31"/>
      <c r="E227" s="31"/>
      <c r="F227" s="31"/>
      <c r="G227" s="31"/>
      <c r="H227" s="31"/>
      <c r="I227" s="26">
        <f t="shared" si="8"/>
        <v>0</v>
      </c>
    </row>
    <row r="228" spans="1:9" ht="15.75" customHeight="1">
      <c r="A228" s="69" t="s">
        <v>154</v>
      </c>
      <c r="B228" s="63" t="s">
        <v>117</v>
      </c>
      <c r="C228" s="12" t="s">
        <v>38</v>
      </c>
      <c r="D228" s="35">
        <f>D229+D230+D231+D232+D233+D234</f>
        <v>0</v>
      </c>
      <c r="E228" s="35">
        <f>E229+E230+E231+E232+E233+E234</f>
        <v>0</v>
      </c>
      <c r="F228" s="35">
        <f>F229+F230+F231+F232+F233+F234</f>
        <v>63.1</v>
      </c>
      <c r="G228" s="35">
        <f>G229+G230+G231+G232+G233+G234</f>
        <v>0</v>
      </c>
      <c r="H228" s="35">
        <f>H229+H230+H231+H232+H233+H234</f>
        <v>0</v>
      </c>
      <c r="I228" s="26">
        <f t="shared" si="8"/>
        <v>63.1</v>
      </c>
    </row>
    <row r="229" spans="1:9" ht="61.5" customHeight="1">
      <c r="A229" s="71"/>
      <c r="B229" s="64"/>
      <c r="C229" s="12" t="s">
        <v>39</v>
      </c>
      <c r="D229" s="35"/>
      <c r="E229" s="35"/>
      <c r="F229" s="35"/>
      <c r="G229" s="35"/>
      <c r="H229" s="35"/>
      <c r="I229" s="26">
        <f t="shared" si="8"/>
        <v>0</v>
      </c>
    </row>
    <row r="230" spans="1:9" ht="46.5" customHeight="1">
      <c r="A230" s="71"/>
      <c r="B230" s="64"/>
      <c r="C230" s="12" t="s">
        <v>40</v>
      </c>
      <c r="D230" s="35"/>
      <c r="E230" s="35"/>
      <c r="F230" s="35"/>
      <c r="G230" s="35"/>
      <c r="H230" s="35"/>
      <c r="I230" s="26">
        <f t="shared" si="8"/>
        <v>0</v>
      </c>
    </row>
    <row r="231" spans="1:9" ht="33.75" customHeight="1">
      <c r="A231" s="71"/>
      <c r="B231" s="64"/>
      <c r="C231" s="12" t="s">
        <v>41</v>
      </c>
      <c r="D231" s="35"/>
      <c r="E231" s="35"/>
      <c r="F231" s="35">
        <v>63.1</v>
      </c>
      <c r="G231" s="35"/>
      <c r="H231" s="35"/>
      <c r="I231" s="26">
        <f t="shared" si="8"/>
        <v>63.1</v>
      </c>
    </row>
    <row r="232" spans="1:9" ht="41.25" customHeight="1">
      <c r="A232" s="71"/>
      <c r="B232" s="64"/>
      <c r="C232" s="12" t="s">
        <v>42</v>
      </c>
      <c r="D232" s="35"/>
      <c r="E232" s="35"/>
      <c r="F232" s="35"/>
      <c r="G232" s="35"/>
      <c r="H232" s="35"/>
      <c r="I232" s="26">
        <f t="shared" si="8"/>
        <v>0</v>
      </c>
    </row>
    <row r="233" spans="1:9" ht="43.5" customHeight="1">
      <c r="A233" s="71"/>
      <c r="B233" s="64"/>
      <c r="C233" s="12" t="s">
        <v>43</v>
      </c>
      <c r="D233" s="35"/>
      <c r="E233" s="35"/>
      <c r="F233" s="35"/>
      <c r="G233" s="35"/>
      <c r="H233" s="35"/>
      <c r="I233" s="26">
        <f t="shared" si="8"/>
        <v>0</v>
      </c>
    </row>
    <row r="234" spans="1:9" ht="33" customHeight="1">
      <c r="A234" s="70"/>
      <c r="B234" s="65"/>
      <c r="C234" s="12" t="s">
        <v>44</v>
      </c>
      <c r="D234" s="35"/>
      <c r="E234" s="35"/>
      <c r="F234" s="35"/>
      <c r="G234" s="35"/>
      <c r="H234" s="35"/>
      <c r="I234" s="26">
        <f t="shared" si="8"/>
        <v>0</v>
      </c>
    </row>
    <row r="235" spans="1:9" ht="23.25" customHeight="1">
      <c r="A235" s="61" t="s">
        <v>92</v>
      </c>
      <c r="B235" s="62" t="s">
        <v>23</v>
      </c>
      <c r="C235" s="12" t="s">
        <v>38</v>
      </c>
      <c r="D235" s="13">
        <f>D242+D249+D256+D263+D270</f>
        <v>12680.900000000001</v>
      </c>
      <c r="E235" s="27">
        <f>E242+E249+E256+E263+E270+E277</f>
        <v>13932.499999999998</v>
      </c>
      <c r="F235" s="31">
        <f>F242+F249+F256+F263+F270+F277</f>
        <v>13765.900000000001</v>
      </c>
      <c r="G235" s="31">
        <f>G242+G249+G256+G263+G270+G277</f>
        <v>11573.17</v>
      </c>
      <c r="H235" s="31">
        <f>H242+H249+H256+H263+H270+H277</f>
        <v>18584.5</v>
      </c>
      <c r="I235" s="26">
        <f t="shared" si="8"/>
        <v>70536.97</v>
      </c>
    </row>
    <row r="236" spans="1:9" ht="62.25" customHeight="1">
      <c r="A236" s="61"/>
      <c r="B236" s="62"/>
      <c r="C236" s="12" t="s">
        <v>39</v>
      </c>
      <c r="D236" s="13">
        <f aca="true" t="shared" si="9" ref="D236:H241">D243+D250+D257+D264</f>
        <v>0</v>
      </c>
      <c r="E236" s="13">
        <f t="shared" si="9"/>
        <v>0</v>
      </c>
      <c r="F236" s="13">
        <f t="shared" si="9"/>
        <v>0</v>
      </c>
      <c r="G236" s="13">
        <f t="shared" si="9"/>
        <v>0</v>
      </c>
      <c r="H236" s="13">
        <f t="shared" si="9"/>
        <v>0</v>
      </c>
      <c r="I236" s="26">
        <f t="shared" si="8"/>
        <v>0</v>
      </c>
    </row>
    <row r="237" spans="1:9" ht="62.25" customHeight="1">
      <c r="A237" s="61"/>
      <c r="B237" s="62"/>
      <c r="C237" s="12" t="s">
        <v>40</v>
      </c>
      <c r="D237" s="13">
        <f t="shared" si="9"/>
        <v>0</v>
      </c>
      <c r="E237" s="13">
        <f t="shared" si="9"/>
        <v>0</v>
      </c>
      <c r="F237" s="13">
        <f t="shared" si="9"/>
        <v>0</v>
      </c>
      <c r="G237" s="13">
        <f t="shared" si="9"/>
        <v>0</v>
      </c>
      <c r="H237" s="13">
        <f t="shared" si="9"/>
        <v>0</v>
      </c>
      <c r="I237" s="26">
        <f t="shared" si="8"/>
        <v>0</v>
      </c>
    </row>
    <row r="238" spans="1:9" ht="45" customHeight="1">
      <c r="A238" s="61"/>
      <c r="B238" s="62"/>
      <c r="C238" s="12" t="s">
        <v>41</v>
      </c>
      <c r="D238" s="13">
        <f>D245+D252+D259+D266+D273</f>
        <v>12680.900000000001</v>
      </c>
      <c r="E238" s="27">
        <f>E245+E252+E259+E266+E273+E280</f>
        <v>13932.499999999998</v>
      </c>
      <c r="F238" s="31">
        <f>F245+F252+F259+F266+F273+F280</f>
        <v>13765.900000000001</v>
      </c>
      <c r="G238" s="31">
        <f>G245+G252+G259+G266+G273+G280</f>
        <v>11573.17</v>
      </c>
      <c r="H238" s="31">
        <f>H245+H252+H259+H266+H273+H280</f>
        <v>18584.5</v>
      </c>
      <c r="I238" s="26">
        <f t="shared" si="8"/>
        <v>70536.97</v>
      </c>
    </row>
    <row r="239" spans="1:9" ht="56.25" customHeight="1">
      <c r="A239" s="61"/>
      <c r="B239" s="62"/>
      <c r="C239" s="12" t="s">
        <v>42</v>
      </c>
      <c r="D239" s="13">
        <f t="shared" si="9"/>
        <v>0</v>
      </c>
      <c r="E239" s="13">
        <f t="shared" si="9"/>
        <v>0</v>
      </c>
      <c r="F239" s="13">
        <f t="shared" si="9"/>
        <v>0</v>
      </c>
      <c r="G239" s="13">
        <f t="shared" si="9"/>
        <v>0</v>
      </c>
      <c r="H239" s="13">
        <f t="shared" si="9"/>
        <v>0</v>
      </c>
      <c r="I239" s="26">
        <f t="shared" si="8"/>
        <v>0</v>
      </c>
    </row>
    <row r="240" spans="1:9" ht="60" customHeight="1">
      <c r="A240" s="61"/>
      <c r="B240" s="62"/>
      <c r="C240" s="12" t="s">
        <v>43</v>
      </c>
      <c r="D240" s="13">
        <f t="shared" si="9"/>
        <v>0</v>
      </c>
      <c r="E240" s="13">
        <f t="shared" si="9"/>
        <v>0</v>
      </c>
      <c r="F240" s="13">
        <f t="shared" si="9"/>
        <v>0</v>
      </c>
      <c r="G240" s="13">
        <f t="shared" si="9"/>
        <v>0</v>
      </c>
      <c r="H240" s="13">
        <f t="shared" si="9"/>
        <v>0</v>
      </c>
      <c r="I240" s="26">
        <f t="shared" si="8"/>
        <v>0</v>
      </c>
    </row>
    <row r="241" spans="1:9" ht="30" customHeight="1">
      <c r="A241" s="61"/>
      <c r="B241" s="62"/>
      <c r="C241" s="12" t="s">
        <v>44</v>
      </c>
      <c r="D241" s="13">
        <f t="shared" si="9"/>
        <v>0</v>
      </c>
      <c r="E241" s="13">
        <f t="shared" si="9"/>
        <v>0</v>
      </c>
      <c r="F241" s="13">
        <f t="shared" si="9"/>
        <v>0</v>
      </c>
      <c r="G241" s="13">
        <f t="shared" si="9"/>
        <v>0</v>
      </c>
      <c r="H241" s="13">
        <f t="shared" si="9"/>
        <v>0</v>
      </c>
      <c r="I241" s="26">
        <f t="shared" si="8"/>
        <v>0</v>
      </c>
    </row>
    <row r="242" spans="1:9" ht="21" customHeight="1">
      <c r="A242" s="69" t="s">
        <v>79</v>
      </c>
      <c r="B242" s="63" t="s">
        <v>24</v>
      </c>
      <c r="C242" s="12" t="s">
        <v>38</v>
      </c>
      <c r="D242" s="13">
        <f>D243+D244+D245+D246+D247+D248</f>
        <v>70</v>
      </c>
      <c r="E242" s="13">
        <f>E243+E244+E245+E246+E247+E248</f>
        <v>70</v>
      </c>
      <c r="F242" s="13">
        <f>F243+F244+F245+F246+F247+F248</f>
        <v>0</v>
      </c>
      <c r="G242" s="13">
        <f>G243+G244+G245+G246+G247+G248</f>
        <v>0</v>
      </c>
      <c r="H242" s="13">
        <f>H243+H244+H245+H246+H247+H248</f>
        <v>0</v>
      </c>
      <c r="I242" s="26">
        <f t="shared" si="8"/>
        <v>140</v>
      </c>
    </row>
    <row r="243" spans="1:9" ht="47.25">
      <c r="A243" s="71"/>
      <c r="B243" s="64"/>
      <c r="C243" s="12" t="s">
        <v>39</v>
      </c>
      <c r="D243" s="13"/>
      <c r="E243" s="13"/>
      <c r="F243" s="13"/>
      <c r="G243" s="13"/>
      <c r="H243" s="13"/>
      <c r="I243" s="26">
        <f t="shared" si="8"/>
        <v>0</v>
      </c>
    </row>
    <row r="244" spans="1:9" ht="78" customHeight="1">
      <c r="A244" s="70"/>
      <c r="B244" s="65"/>
      <c r="C244" s="12" t="s">
        <v>40</v>
      </c>
      <c r="D244" s="13"/>
      <c r="E244" s="13"/>
      <c r="F244" s="13"/>
      <c r="G244" s="13"/>
      <c r="H244" s="13"/>
      <c r="I244" s="26">
        <f t="shared" si="8"/>
        <v>0</v>
      </c>
    </row>
    <row r="245" spans="1:9" ht="33" customHeight="1">
      <c r="A245" s="69"/>
      <c r="B245" s="63"/>
      <c r="C245" s="12" t="s">
        <v>41</v>
      </c>
      <c r="D245" s="24">
        <v>70</v>
      </c>
      <c r="E245" s="24">
        <v>70</v>
      </c>
      <c r="F245" s="24"/>
      <c r="G245" s="24"/>
      <c r="H245" s="24"/>
      <c r="I245" s="26">
        <f t="shared" si="8"/>
        <v>140</v>
      </c>
    </row>
    <row r="246" spans="1:9" ht="48" customHeight="1">
      <c r="A246" s="71"/>
      <c r="B246" s="64"/>
      <c r="C246" s="12" t="s">
        <v>42</v>
      </c>
      <c r="D246" s="13"/>
      <c r="E246" s="13"/>
      <c r="F246" s="13"/>
      <c r="G246" s="13"/>
      <c r="H246" s="13"/>
      <c r="I246" s="26">
        <f t="shared" si="8"/>
        <v>0</v>
      </c>
    </row>
    <row r="247" spans="1:9" ht="46.5" customHeight="1">
      <c r="A247" s="71"/>
      <c r="B247" s="64"/>
      <c r="C247" s="12" t="s">
        <v>43</v>
      </c>
      <c r="D247" s="13"/>
      <c r="E247" s="13"/>
      <c r="F247" s="13"/>
      <c r="G247" s="13"/>
      <c r="H247" s="13"/>
      <c r="I247" s="26">
        <f t="shared" si="8"/>
        <v>0</v>
      </c>
    </row>
    <row r="248" spans="1:9" ht="30.75" customHeight="1">
      <c r="A248" s="70"/>
      <c r="B248" s="65"/>
      <c r="C248" s="12" t="s">
        <v>44</v>
      </c>
      <c r="D248" s="13"/>
      <c r="E248" s="13"/>
      <c r="F248" s="13"/>
      <c r="G248" s="13"/>
      <c r="H248" s="13"/>
      <c r="I248" s="26">
        <f t="shared" si="8"/>
        <v>0</v>
      </c>
    </row>
    <row r="249" spans="1:9" ht="15.75">
      <c r="A249" s="61" t="s">
        <v>80</v>
      </c>
      <c r="B249" s="62" t="s">
        <v>25</v>
      </c>
      <c r="C249" s="12" t="s">
        <v>38</v>
      </c>
      <c r="D249" s="13">
        <f>D250+D251+D252+D253+D254+D255</f>
        <v>2234.1</v>
      </c>
      <c r="E249" s="13">
        <f>E250+E251+E252+E253+E254+E255</f>
        <v>2300.7999999999997</v>
      </c>
      <c r="F249" s="13">
        <f>F250+F251+F252+F253+F254+F255</f>
        <v>2050.2</v>
      </c>
      <c r="G249" s="13">
        <f>G250+G251+G252+G253+G254+G255</f>
        <v>1624.95</v>
      </c>
      <c r="H249" s="13">
        <f>H250+H251+H252+H253+H254+H255</f>
        <v>2493</v>
      </c>
      <c r="I249" s="26">
        <f t="shared" si="8"/>
        <v>10703.05</v>
      </c>
    </row>
    <row r="250" spans="1:9" ht="47.25">
      <c r="A250" s="61"/>
      <c r="B250" s="62"/>
      <c r="C250" s="12" t="s">
        <v>39</v>
      </c>
      <c r="D250" s="13"/>
      <c r="E250" s="13"/>
      <c r="F250" s="13"/>
      <c r="G250" s="13"/>
      <c r="H250" s="13"/>
      <c r="I250" s="26">
        <f t="shared" si="8"/>
        <v>0</v>
      </c>
    </row>
    <row r="251" spans="1:9" ht="48.75" customHeight="1">
      <c r="A251" s="61"/>
      <c r="B251" s="62"/>
      <c r="C251" s="12" t="s">
        <v>40</v>
      </c>
      <c r="D251" s="13"/>
      <c r="E251" s="13"/>
      <c r="F251" s="13"/>
      <c r="G251" s="13"/>
      <c r="H251" s="13"/>
      <c r="I251" s="26">
        <f t="shared" si="8"/>
        <v>0</v>
      </c>
    </row>
    <row r="252" spans="1:9" ht="46.5" customHeight="1">
      <c r="A252" s="61"/>
      <c r="B252" s="62"/>
      <c r="C252" s="12" t="s">
        <v>41</v>
      </c>
      <c r="D252" s="13">
        <v>2234.1</v>
      </c>
      <c r="E252" s="13">
        <f>2247.5+29.7+23.6</f>
        <v>2300.7999999999997</v>
      </c>
      <c r="F252" s="13">
        <f>2040.2+10</f>
        <v>2050.2</v>
      </c>
      <c r="G252" s="13">
        <v>1624.95</v>
      </c>
      <c r="H252" s="13">
        <v>2493</v>
      </c>
      <c r="I252" s="26">
        <f t="shared" si="8"/>
        <v>10703.05</v>
      </c>
    </row>
    <row r="253" spans="1:9" ht="39.75" customHeight="1">
      <c r="A253" s="61"/>
      <c r="B253" s="62"/>
      <c r="C253" s="12" t="s">
        <v>42</v>
      </c>
      <c r="D253" s="13"/>
      <c r="E253" s="13"/>
      <c r="F253" s="13"/>
      <c r="G253" s="13"/>
      <c r="H253" s="13"/>
      <c r="I253" s="26">
        <f t="shared" si="8"/>
        <v>0</v>
      </c>
    </row>
    <row r="254" spans="1:9" ht="56.25" customHeight="1">
      <c r="A254" s="61"/>
      <c r="B254" s="62"/>
      <c r="C254" s="12" t="s">
        <v>43</v>
      </c>
      <c r="D254" s="13"/>
      <c r="E254" s="13"/>
      <c r="F254" s="13"/>
      <c r="G254" s="13"/>
      <c r="H254" s="13"/>
      <c r="I254" s="26">
        <f t="shared" si="8"/>
        <v>0</v>
      </c>
    </row>
    <row r="255" spans="1:9" ht="36" customHeight="1">
      <c r="A255" s="61"/>
      <c r="B255" s="62"/>
      <c r="C255" s="12" t="s">
        <v>44</v>
      </c>
      <c r="D255" s="13"/>
      <c r="E255" s="13"/>
      <c r="F255" s="13"/>
      <c r="G255" s="13"/>
      <c r="H255" s="13"/>
      <c r="I255" s="26">
        <f t="shared" si="8"/>
        <v>0</v>
      </c>
    </row>
    <row r="256" spans="1:9" ht="15.75">
      <c r="A256" s="61" t="s">
        <v>81</v>
      </c>
      <c r="B256" s="62" t="s">
        <v>26</v>
      </c>
      <c r="C256" s="12" t="s">
        <v>38</v>
      </c>
      <c r="D256" s="13">
        <f>D257+D258+D259+D260+D261+D262</f>
        <v>9945.6</v>
      </c>
      <c r="E256" s="13">
        <f>E257+E258+E259+E260+E261+E262</f>
        <v>10123.4</v>
      </c>
      <c r="F256" s="35">
        <f>F257+F258+F259+F260+F261+F262</f>
        <v>10241.7</v>
      </c>
      <c r="G256" s="13">
        <f>G257+G258+G259+G260+G261+G262</f>
        <v>8885.24</v>
      </c>
      <c r="H256" s="13">
        <f>H257+H258+H259+H260+H261+H262</f>
        <v>14491.5</v>
      </c>
      <c r="I256" s="26">
        <f t="shared" si="8"/>
        <v>53687.44</v>
      </c>
    </row>
    <row r="257" spans="1:9" ht="78.75" customHeight="1">
      <c r="A257" s="61"/>
      <c r="B257" s="62"/>
      <c r="C257" s="12" t="s">
        <v>39</v>
      </c>
      <c r="D257" s="13"/>
      <c r="E257" s="13"/>
      <c r="F257" s="13"/>
      <c r="G257" s="13"/>
      <c r="H257" s="13"/>
      <c r="I257" s="26">
        <f t="shared" si="8"/>
        <v>0</v>
      </c>
    </row>
    <row r="258" spans="1:9" ht="55.5" customHeight="1">
      <c r="A258" s="61"/>
      <c r="B258" s="62"/>
      <c r="C258" s="12" t="s">
        <v>40</v>
      </c>
      <c r="D258" s="13"/>
      <c r="E258" s="13"/>
      <c r="F258" s="13"/>
      <c r="G258" s="13"/>
      <c r="H258" s="13"/>
      <c r="I258" s="26">
        <f t="shared" si="8"/>
        <v>0</v>
      </c>
    </row>
    <row r="259" spans="1:9" ht="33" customHeight="1">
      <c r="A259" s="61"/>
      <c r="B259" s="62"/>
      <c r="C259" s="12" t="s">
        <v>41</v>
      </c>
      <c r="D259" s="13">
        <v>9945.6</v>
      </c>
      <c r="E259" s="13">
        <f>10397.9+115.5+50-440</f>
        <v>10123.4</v>
      </c>
      <c r="F259" s="13">
        <f>10120.1+121.6</f>
        <v>10241.7</v>
      </c>
      <c r="G259" s="13">
        <v>8885.24</v>
      </c>
      <c r="H259" s="13">
        <v>14491.5</v>
      </c>
      <c r="I259" s="26">
        <f t="shared" si="8"/>
        <v>53687.44</v>
      </c>
    </row>
    <row r="260" spans="1:9" ht="43.5" customHeight="1">
      <c r="A260" s="61"/>
      <c r="B260" s="62"/>
      <c r="C260" s="12" t="s">
        <v>42</v>
      </c>
      <c r="D260" s="13"/>
      <c r="E260" s="13"/>
      <c r="F260" s="13"/>
      <c r="G260" s="13"/>
      <c r="H260" s="13"/>
      <c r="I260" s="26">
        <f t="shared" si="8"/>
        <v>0</v>
      </c>
    </row>
    <row r="261" spans="1:9" ht="38.25" customHeight="1">
      <c r="A261" s="61"/>
      <c r="B261" s="62"/>
      <c r="C261" s="12" t="s">
        <v>43</v>
      </c>
      <c r="D261" s="13"/>
      <c r="E261" s="13"/>
      <c r="F261" s="13"/>
      <c r="G261" s="13"/>
      <c r="H261" s="13"/>
      <c r="I261" s="26">
        <f t="shared" si="8"/>
        <v>0</v>
      </c>
    </row>
    <row r="262" spans="1:9" ht="33.75" customHeight="1">
      <c r="A262" s="61"/>
      <c r="B262" s="62"/>
      <c r="C262" s="12" t="s">
        <v>44</v>
      </c>
      <c r="D262" s="13"/>
      <c r="E262" s="13"/>
      <c r="F262" s="13"/>
      <c r="G262" s="13"/>
      <c r="H262" s="13"/>
      <c r="I262" s="26">
        <f t="shared" si="8"/>
        <v>0</v>
      </c>
    </row>
    <row r="263" spans="1:9" ht="21.75" customHeight="1">
      <c r="A263" s="69" t="s">
        <v>82</v>
      </c>
      <c r="B263" s="63" t="s">
        <v>22</v>
      </c>
      <c r="C263" s="12" t="s">
        <v>38</v>
      </c>
      <c r="D263" s="13">
        <f>D264+D265+D266+D267+D268+D269</f>
        <v>0</v>
      </c>
      <c r="E263" s="13">
        <f>E264+E265+E266+E267+E268+E269</f>
        <v>0</v>
      </c>
      <c r="F263" s="13">
        <f>F264+F265+F266+F267+F268+F269</f>
        <v>0</v>
      </c>
      <c r="G263" s="13">
        <f>G264+G265+G266+G267+G268+G269</f>
        <v>0</v>
      </c>
      <c r="H263" s="13">
        <f>H264+H265+H266+H267+H268+H269</f>
        <v>100</v>
      </c>
      <c r="I263" s="26">
        <f t="shared" si="8"/>
        <v>100</v>
      </c>
    </row>
    <row r="264" spans="1:9" ht="62.25" customHeight="1">
      <c r="A264" s="71"/>
      <c r="B264" s="64"/>
      <c r="C264" s="12" t="s">
        <v>39</v>
      </c>
      <c r="D264" s="13"/>
      <c r="E264" s="13"/>
      <c r="F264" s="13"/>
      <c r="G264" s="13"/>
      <c r="H264" s="13"/>
      <c r="I264" s="26">
        <f t="shared" si="8"/>
        <v>0</v>
      </c>
    </row>
    <row r="265" spans="1:9" ht="54.75" customHeight="1">
      <c r="A265" s="71"/>
      <c r="B265" s="64"/>
      <c r="C265" s="12" t="s">
        <v>40</v>
      </c>
      <c r="D265" s="13"/>
      <c r="E265" s="13"/>
      <c r="F265" s="13"/>
      <c r="G265" s="13"/>
      <c r="H265" s="13"/>
      <c r="I265" s="26">
        <f t="shared" si="8"/>
        <v>0</v>
      </c>
    </row>
    <row r="266" spans="1:9" ht="33.75" customHeight="1">
      <c r="A266" s="70"/>
      <c r="B266" s="65"/>
      <c r="C266" s="12" t="s">
        <v>41</v>
      </c>
      <c r="D266" s="13"/>
      <c r="E266" s="13"/>
      <c r="F266" s="13"/>
      <c r="G266" s="13"/>
      <c r="H266" s="13">
        <v>100</v>
      </c>
      <c r="I266" s="26">
        <f t="shared" si="8"/>
        <v>100</v>
      </c>
    </row>
    <row r="267" spans="1:9" ht="47.25" customHeight="1">
      <c r="A267" s="69"/>
      <c r="B267" s="63"/>
      <c r="C267" s="12" t="s">
        <v>42</v>
      </c>
      <c r="D267" s="13"/>
      <c r="E267" s="13"/>
      <c r="F267" s="13"/>
      <c r="G267" s="13"/>
      <c r="H267" s="13"/>
      <c r="I267" s="26">
        <f t="shared" si="8"/>
        <v>0</v>
      </c>
    </row>
    <row r="268" spans="1:9" ht="42" customHeight="1">
      <c r="A268" s="71"/>
      <c r="B268" s="64"/>
      <c r="C268" s="12" t="s">
        <v>43</v>
      </c>
      <c r="D268" s="13"/>
      <c r="E268" s="13"/>
      <c r="F268" s="13"/>
      <c r="G268" s="13"/>
      <c r="H268" s="13"/>
      <c r="I268" s="26">
        <f t="shared" si="8"/>
        <v>0</v>
      </c>
    </row>
    <row r="269" spans="1:9" ht="24" customHeight="1">
      <c r="A269" s="70"/>
      <c r="B269" s="65"/>
      <c r="C269" s="12" t="s">
        <v>44</v>
      </c>
      <c r="D269" s="13"/>
      <c r="E269" s="13"/>
      <c r="F269" s="13"/>
      <c r="G269" s="13"/>
      <c r="H269" s="13"/>
      <c r="I269" s="26">
        <f t="shared" si="8"/>
        <v>0</v>
      </c>
    </row>
    <row r="270" spans="1:9" ht="15.75" customHeight="1">
      <c r="A270" s="61" t="s">
        <v>103</v>
      </c>
      <c r="B270" s="63" t="s">
        <v>102</v>
      </c>
      <c r="C270" s="12" t="s">
        <v>38</v>
      </c>
      <c r="D270" s="27">
        <f>D271+D272+D273+D274+D275+D276</f>
        <v>431.2</v>
      </c>
      <c r="E270" s="27">
        <f>E271+E272+E273+E274+E275+E276</f>
        <v>1383.3</v>
      </c>
      <c r="F270" s="27">
        <f>F271+F272+F273+F274+F275+F276</f>
        <v>1400</v>
      </c>
      <c r="G270" s="27">
        <f>G271+G272+G273+G274+G275+G276</f>
        <v>1062.98</v>
      </c>
      <c r="H270" s="27">
        <f>H271+H272+H273+H274+H275+H276</f>
        <v>1500</v>
      </c>
      <c r="I270" s="26">
        <f t="shared" si="8"/>
        <v>5777.48</v>
      </c>
    </row>
    <row r="271" spans="1:9" ht="47.25">
      <c r="A271" s="61"/>
      <c r="B271" s="64"/>
      <c r="C271" s="12" t="s">
        <v>39</v>
      </c>
      <c r="D271" s="27"/>
      <c r="E271" s="27"/>
      <c r="F271" s="27"/>
      <c r="G271" s="27"/>
      <c r="H271" s="27"/>
      <c r="I271" s="26">
        <f t="shared" si="8"/>
        <v>0</v>
      </c>
    </row>
    <row r="272" spans="1:9" ht="79.5" customHeight="1">
      <c r="A272" s="61"/>
      <c r="B272" s="64"/>
      <c r="C272" s="12" t="s">
        <v>40</v>
      </c>
      <c r="D272" s="27"/>
      <c r="E272" s="27"/>
      <c r="F272" s="27"/>
      <c r="G272" s="27"/>
      <c r="H272" s="27"/>
      <c r="I272" s="26">
        <f t="shared" si="8"/>
        <v>0</v>
      </c>
    </row>
    <row r="273" spans="1:9" ht="48" customHeight="1">
      <c r="A273" s="61"/>
      <c r="B273" s="64"/>
      <c r="C273" s="12" t="s">
        <v>41</v>
      </c>
      <c r="D273" s="27">
        <v>431.2</v>
      </c>
      <c r="E273" s="27">
        <f>1400.2-16.9</f>
        <v>1383.3</v>
      </c>
      <c r="F273" s="27">
        <v>1400</v>
      </c>
      <c r="G273" s="27">
        <v>1062.98</v>
      </c>
      <c r="H273" s="27">
        <v>1500</v>
      </c>
      <c r="I273" s="26">
        <f t="shared" si="8"/>
        <v>5777.48</v>
      </c>
    </row>
    <row r="274" spans="1:9" ht="63.75" customHeight="1">
      <c r="A274" s="61"/>
      <c r="B274" s="64"/>
      <c r="C274" s="12" t="s">
        <v>42</v>
      </c>
      <c r="D274" s="27"/>
      <c r="E274" s="27"/>
      <c r="F274" s="27"/>
      <c r="G274" s="27"/>
      <c r="H274" s="27"/>
      <c r="I274" s="26">
        <f t="shared" si="8"/>
        <v>0</v>
      </c>
    </row>
    <row r="275" spans="1:9" ht="59.25" customHeight="1">
      <c r="A275" s="61"/>
      <c r="B275" s="64"/>
      <c r="C275" s="12" t="s">
        <v>43</v>
      </c>
      <c r="D275" s="27"/>
      <c r="E275" s="27"/>
      <c r="F275" s="27"/>
      <c r="G275" s="27"/>
      <c r="H275" s="27"/>
      <c r="I275" s="26">
        <f t="shared" si="8"/>
        <v>0</v>
      </c>
    </row>
    <row r="276" spans="1:9" ht="33" customHeight="1">
      <c r="A276" s="61"/>
      <c r="B276" s="65"/>
      <c r="C276" s="12" t="s">
        <v>44</v>
      </c>
      <c r="D276" s="27"/>
      <c r="E276" s="27"/>
      <c r="F276" s="27"/>
      <c r="G276" s="27"/>
      <c r="H276" s="27"/>
      <c r="I276" s="26">
        <f t="shared" si="8"/>
        <v>0</v>
      </c>
    </row>
    <row r="277" spans="1:9" ht="14.25" customHeight="1">
      <c r="A277" s="90" t="s">
        <v>105</v>
      </c>
      <c r="B277" s="56" t="s">
        <v>112</v>
      </c>
      <c r="C277" s="4" t="s">
        <v>38</v>
      </c>
      <c r="D277" s="31">
        <f>D278+D279+D280+D281+D282+D283</f>
        <v>0</v>
      </c>
      <c r="E277" s="31">
        <f>E278+E279+E280+E281+E282+E283</f>
        <v>55</v>
      </c>
      <c r="F277" s="31">
        <f>F278+F279+F280+F281+F282+F283</f>
        <v>74</v>
      </c>
      <c r="G277" s="31">
        <f>G278+G279+G280+G281+G282+G283</f>
        <v>0</v>
      </c>
      <c r="H277" s="31">
        <f>H278+H279+H280+H281+H282+H283</f>
        <v>0</v>
      </c>
      <c r="I277" s="26">
        <f t="shared" si="8"/>
        <v>129</v>
      </c>
    </row>
    <row r="278" spans="1:9" ht="47.25">
      <c r="A278" s="91"/>
      <c r="B278" s="89"/>
      <c r="C278" s="4" t="s">
        <v>39</v>
      </c>
      <c r="D278" s="32"/>
      <c r="E278" s="32"/>
      <c r="F278" s="32"/>
      <c r="G278" s="32"/>
      <c r="H278" s="32"/>
      <c r="I278" s="26">
        <f t="shared" si="8"/>
        <v>0</v>
      </c>
    </row>
    <row r="279" spans="1:9" ht="77.25" customHeight="1">
      <c r="A279" s="91"/>
      <c r="B279" s="89"/>
      <c r="C279" s="4" t="s">
        <v>40</v>
      </c>
      <c r="D279" s="32"/>
      <c r="E279" s="32"/>
      <c r="F279" s="32"/>
      <c r="G279" s="32"/>
      <c r="H279" s="32"/>
      <c r="I279" s="26">
        <f t="shared" si="8"/>
        <v>0</v>
      </c>
    </row>
    <row r="280" spans="1:9" ht="51" customHeight="1">
      <c r="A280" s="91"/>
      <c r="B280" s="89"/>
      <c r="C280" s="4" t="s">
        <v>41</v>
      </c>
      <c r="D280" s="32"/>
      <c r="E280" s="32">
        <f>55</f>
        <v>55</v>
      </c>
      <c r="F280" s="32">
        <v>74</v>
      </c>
      <c r="G280" s="32"/>
      <c r="H280" s="32"/>
      <c r="I280" s="26">
        <f t="shared" si="8"/>
        <v>129</v>
      </c>
    </row>
    <row r="281" spans="1:9" ht="64.5" customHeight="1">
      <c r="A281" s="91"/>
      <c r="B281" s="89"/>
      <c r="C281" s="4" t="s">
        <v>42</v>
      </c>
      <c r="D281" s="32"/>
      <c r="E281" s="32"/>
      <c r="F281" s="32"/>
      <c r="G281" s="32"/>
      <c r="H281" s="32"/>
      <c r="I281" s="26">
        <f t="shared" si="8"/>
        <v>0</v>
      </c>
    </row>
    <row r="282" spans="1:9" ht="59.25" customHeight="1">
      <c r="A282" s="91"/>
      <c r="B282" s="89"/>
      <c r="C282" s="4" t="s">
        <v>43</v>
      </c>
      <c r="D282" s="32"/>
      <c r="E282" s="32"/>
      <c r="F282" s="32"/>
      <c r="G282" s="32"/>
      <c r="H282" s="32"/>
      <c r="I282" s="26">
        <f t="shared" si="8"/>
        <v>0</v>
      </c>
    </row>
    <row r="283" spans="1:9" ht="33" customHeight="1">
      <c r="A283" s="92"/>
      <c r="B283" s="57"/>
      <c r="C283" s="4" t="s">
        <v>44</v>
      </c>
      <c r="D283" s="32"/>
      <c r="E283" s="32"/>
      <c r="F283" s="32"/>
      <c r="G283" s="32"/>
      <c r="H283" s="32"/>
      <c r="I283" s="26">
        <f t="shared" si="8"/>
        <v>0</v>
      </c>
    </row>
  </sheetData>
  <sheetProtection/>
  <mergeCells count="111">
    <mergeCell ref="A90:A94"/>
    <mergeCell ref="A267:A269"/>
    <mergeCell ref="A200:A203"/>
    <mergeCell ref="A204:A206"/>
    <mergeCell ref="A221:A222"/>
    <mergeCell ref="A223:A227"/>
    <mergeCell ref="A242:A244"/>
    <mergeCell ref="A141:A143"/>
    <mergeCell ref="A158:A160"/>
    <mergeCell ref="A161:A164"/>
    <mergeCell ref="A179:A181"/>
    <mergeCell ref="A182:A185"/>
    <mergeCell ref="A256:A262"/>
    <mergeCell ref="A235:A241"/>
    <mergeCell ref="A249:A255"/>
    <mergeCell ref="A18:A21"/>
    <mergeCell ref="A22:A24"/>
    <mergeCell ref="A39:A40"/>
    <mergeCell ref="A41:A45"/>
    <mergeCell ref="A46:A50"/>
    <mergeCell ref="B200:B203"/>
    <mergeCell ref="B204:B206"/>
    <mergeCell ref="B221:B222"/>
    <mergeCell ref="B223:B227"/>
    <mergeCell ref="B39:B40"/>
    <mergeCell ref="B46:B50"/>
    <mergeCell ref="B51:B52"/>
    <mergeCell ref="B67:B69"/>
    <mergeCell ref="B70:B73"/>
    <mergeCell ref="A32:A38"/>
    <mergeCell ref="A95:A99"/>
    <mergeCell ref="A100:A101"/>
    <mergeCell ref="A116:A118"/>
    <mergeCell ref="A119:A122"/>
    <mergeCell ref="A137:A140"/>
    <mergeCell ref="A51:A52"/>
    <mergeCell ref="A67:A69"/>
    <mergeCell ref="A70:A73"/>
    <mergeCell ref="A88:A89"/>
    <mergeCell ref="B119:B122"/>
    <mergeCell ref="B137:B140"/>
    <mergeCell ref="B141:B143"/>
    <mergeCell ref="B158:B160"/>
    <mergeCell ref="B161:B164"/>
    <mergeCell ref="B88:B89"/>
    <mergeCell ref="B90:B94"/>
    <mergeCell ref="B95:B99"/>
    <mergeCell ref="B100:B101"/>
    <mergeCell ref="B116:B118"/>
    <mergeCell ref="B144:B150"/>
    <mergeCell ref="D1:H1"/>
    <mergeCell ref="D2:H2"/>
    <mergeCell ref="D3:H3"/>
    <mergeCell ref="B18:B21"/>
    <mergeCell ref="B22:B24"/>
    <mergeCell ref="A74:A80"/>
    <mergeCell ref="B74:B80"/>
    <mergeCell ref="A228:A234"/>
    <mergeCell ref="B228:B234"/>
    <mergeCell ref="A144:A150"/>
    <mergeCell ref="A151:A157"/>
    <mergeCell ref="A102:A108"/>
    <mergeCell ref="A109:A115"/>
    <mergeCell ref="B193:B199"/>
    <mergeCell ref="A193:A199"/>
    <mergeCell ref="A207:A213"/>
    <mergeCell ref="A214:A220"/>
    <mergeCell ref="A165:A171"/>
    <mergeCell ref="A172:A178"/>
    <mergeCell ref="A186:A192"/>
    <mergeCell ref="A123:A129"/>
    <mergeCell ref="A130:A136"/>
    <mergeCell ref="D4:H7"/>
    <mergeCell ref="A9:H14"/>
    <mergeCell ref="B16:B17"/>
    <mergeCell ref="C16:C17"/>
    <mergeCell ref="D16:H16"/>
    <mergeCell ref="A53:A59"/>
    <mergeCell ref="A60:A66"/>
    <mergeCell ref="A25:A31"/>
    <mergeCell ref="A81:A87"/>
    <mergeCell ref="B207:B213"/>
    <mergeCell ref="B214:B220"/>
    <mergeCell ref="B25:B31"/>
    <mergeCell ref="B32:B38"/>
    <mergeCell ref="B102:B108"/>
    <mergeCell ref="B109:B115"/>
    <mergeCell ref="B53:B59"/>
    <mergeCell ref="B60:B66"/>
    <mergeCell ref="B81:B87"/>
    <mergeCell ref="B123:B129"/>
    <mergeCell ref="B186:B192"/>
    <mergeCell ref="B130:B136"/>
    <mergeCell ref="B151:B157"/>
    <mergeCell ref="B172:B178"/>
    <mergeCell ref="B165:B171"/>
    <mergeCell ref="B179:B181"/>
    <mergeCell ref="B182:B185"/>
    <mergeCell ref="A277:A283"/>
    <mergeCell ref="B277:B283"/>
    <mergeCell ref="B270:B276"/>
    <mergeCell ref="A270:A276"/>
    <mergeCell ref="B235:B241"/>
    <mergeCell ref="B249:B255"/>
    <mergeCell ref="B256:B262"/>
    <mergeCell ref="B245:B248"/>
    <mergeCell ref="B263:B266"/>
    <mergeCell ref="B267:B269"/>
    <mergeCell ref="A245:A248"/>
    <mergeCell ref="A263:A266"/>
    <mergeCell ref="B242:B244"/>
  </mergeCells>
  <printOptions/>
  <pageMargins left="0.7" right="0.7" top="0.75" bottom="0.75" header="0.3" footer="0.3"/>
  <pageSetup horizontalDpi="180" verticalDpi="180" orientation="landscape" paperSize="9" r:id="rId1"/>
  <rowBreaks count="9" manualBreakCount="9">
    <brk id="31" max="7" man="1"/>
    <brk id="59" max="7" man="1"/>
    <brk id="80" max="7" man="1"/>
    <brk id="108" max="7" man="1"/>
    <brk id="129" max="7" man="1"/>
    <brk id="150" max="7" man="1"/>
    <brk id="234" max="7" man="1"/>
    <brk id="255" max="7" man="1"/>
    <brk id="27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2016-02-26T04:15:55Z</dcterms:modified>
  <cp:category/>
  <cp:version/>
  <cp:contentType/>
  <cp:contentStatus/>
</cp:coreProperties>
</file>