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890" yWindow="105" windowWidth="14805" windowHeight="8010" activeTab="1"/>
  </bookViews>
  <sheets>
    <sheet name="тепло" sheetId="2" r:id="rId1"/>
    <sheet name="ВСЕГО" sheetId="4" r:id="rId2"/>
    <sheet name=" ВС" sheetId="1" r:id="rId3"/>
    <sheet name="новокачалинск" sheetId="5" r:id="rId4"/>
    <sheet name="первомайское" sheetId="6" r:id="rId5"/>
    <sheet name="Троицкое" sheetId="7" r:id="rId6"/>
    <sheet name="октябрьское" sheetId="8" r:id="rId7"/>
    <sheet name="Майское" sheetId="9" r:id="rId8"/>
    <sheet name="Лист6" sheetId="10" r:id="rId9"/>
  </sheets>
  <definedNames>
    <definedName name="_xlnm.Print_Titles" localSheetId="2">' ВС'!$10:$13</definedName>
    <definedName name="_xlnm.Print_Titles" localSheetId="0">тепло!$6:$9</definedName>
    <definedName name="_xlnm.Print_Area" localSheetId="2">' ВС'!$B$1:$X$125</definedName>
    <definedName name="_xlnm.Print_Area" localSheetId="0">тепло!$A$1:$W$110</definedName>
  </definedNames>
  <calcPr calcId="145621"/>
</workbook>
</file>

<file path=xl/calcChain.xml><?xml version="1.0" encoding="utf-8"?>
<calcChain xmlns="http://schemas.openxmlformats.org/spreadsheetml/2006/main">
  <c r="D115" i="4" l="1"/>
  <c r="C115" i="4"/>
  <c r="D109" i="4"/>
  <c r="D102" i="4"/>
  <c r="D99" i="4"/>
  <c r="D98" i="4"/>
  <c r="D97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79" i="4"/>
  <c r="D78" i="4"/>
  <c r="D75" i="4"/>
  <c r="D74" i="4"/>
  <c r="D71" i="4"/>
  <c r="D70" i="4"/>
  <c r="D69" i="4"/>
  <c r="D67" i="4"/>
  <c r="D64" i="4"/>
  <c r="D62" i="4"/>
  <c r="D61" i="4"/>
  <c r="D60" i="4"/>
  <c r="D58" i="4"/>
  <c r="D56" i="4"/>
  <c r="D54" i="4"/>
  <c r="D52" i="4"/>
  <c r="D49" i="4"/>
  <c r="D48" i="4"/>
  <c r="D47" i="4"/>
  <c r="D46" i="4"/>
  <c r="D45" i="4"/>
  <c r="D44" i="4"/>
  <c r="D42" i="4"/>
  <c r="B33" i="4"/>
  <c r="D40" i="4"/>
  <c r="D37" i="4"/>
  <c r="D36" i="4"/>
  <c r="D35" i="4"/>
  <c r="D33" i="4" l="1"/>
  <c r="D32" i="4" l="1"/>
  <c r="D27" i="4"/>
  <c r="D23" i="4"/>
  <c r="D22" i="4"/>
  <c r="D21" i="4"/>
  <c r="D20" i="4"/>
  <c r="D19" i="4"/>
  <c r="D18" i="4"/>
  <c r="D29" i="4" l="1"/>
  <c r="D31" i="4"/>
  <c r="D30" i="4"/>
  <c r="D28" i="4"/>
  <c r="E35" i="4" l="1"/>
  <c r="E18" i="4"/>
  <c r="E19" i="4"/>
  <c r="E31" i="4" l="1"/>
  <c r="W18" i="4" l="1"/>
  <c r="R18" i="4"/>
  <c r="M18" i="4"/>
  <c r="I18" i="4"/>
  <c r="E17" i="4"/>
  <c r="E30" i="4"/>
  <c r="E26" i="4" l="1"/>
  <c r="E98" i="4" l="1"/>
  <c r="E97" i="4"/>
  <c r="E94" i="4"/>
  <c r="E93" i="4"/>
  <c r="E92" i="4"/>
  <c r="E85" i="4"/>
  <c r="E84" i="4"/>
  <c r="E82" i="4"/>
  <c r="E77" i="4"/>
  <c r="E76" i="4"/>
  <c r="E75" i="4"/>
  <c r="E74" i="4"/>
  <c r="E73" i="4"/>
  <c r="E69" i="4"/>
  <c r="E68" i="4"/>
  <c r="E67" i="4"/>
  <c r="E64" i="4"/>
  <c r="E62" i="4"/>
  <c r="E60" i="4"/>
  <c r="E58" i="4"/>
  <c r="E54" i="4"/>
  <c r="E50" i="4"/>
  <c r="E45" i="4"/>
  <c r="E42" i="4"/>
  <c r="E41" i="4"/>
  <c r="E40" i="4"/>
  <c r="E39" i="4"/>
  <c r="E38" i="4"/>
  <c r="E37" i="4"/>
  <c r="E34" i="4"/>
  <c r="E33" i="4"/>
  <c r="E32" i="4"/>
  <c r="E23" i="4" l="1"/>
  <c r="E22" i="4"/>
  <c r="E21" i="4"/>
  <c r="E20" i="4"/>
  <c r="G29" i="1" l="1"/>
  <c r="H29" i="1"/>
  <c r="I29" i="1"/>
  <c r="G30" i="1"/>
  <c r="H30" i="1"/>
  <c r="I30" i="1"/>
  <c r="H35" i="1"/>
  <c r="H36" i="1"/>
  <c r="I36" i="1" s="1"/>
  <c r="G37" i="1"/>
  <c r="H37" i="1"/>
  <c r="I37" i="1"/>
  <c r="G43" i="1"/>
  <c r="G42" i="1" s="1"/>
  <c r="H43" i="1"/>
  <c r="H42" i="1" s="1"/>
  <c r="I43" i="1"/>
  <c r="I42" i="1" s="1"/>
  <c r="G44" i="1"/>
  <c r="H44" i="1"/>
  <c r="I44" i="1"/>
  <c r="G47" i="1"/>
  <c r="H47" i="1"/>
  <c r="I47" i="1"/>
  <c r="G55" i="1"/>
  <c r="H55" i="1"/>
  <c r="I55" i="1"/>
  <c r="G72" i="1"/>
  <c r="H72" i="1"/>
  <c r="H64" i="1" s="1"/>
  <c r="I72" i="1"/>
  <c r="G79" i="1"/>
  <c r="G64" i="1" s="1"/>
  <c r="H79" i="1"/>
  <c r="I79" i="1"/>
  <c r="I64" i="1" s="1"/>
  <c r="G85" i="1"/>
  <c r="H85" i="1"/>
  <c r="I85" i="1"/>
  <c r="G90" i="1"/>
  <c r="H90" i="1"/>
  <c r="I90" i="1"/>
  <c r="G95" i="1"/>
  <c r="H95" i="1"/>
  <c r="I95" i="1"/>
  <c r="G96" i="1"/>
  <c r="H96" i="1"/>
  <c r="I96" i="1"/>
  <c r="I35" i="1" l="1"/>
  <c r="E24" i="2"/>
  <c r="X116" i="1"/>
  <c r="S116" i="1"/>
  <c r="N116" i="1"/>
  <c r="J116" i="1"/>
  <c r="O116" i="1" s="1"/>
  <c r="T116" i="1" s="1"/>
  <c r="W114" i="1"/>
  <c r="V114" i="1"/>
  <c r="U114" i="1"/>
  <c r="X114" i="1" s="1"/>
  <c r="R114" i="1"/>
  <c r="Q114" i="1"/>
  <c r="P114" i="1"/>
  <c r="S114" i="1" s="1"/>
  <c r="M114" i="1"/>
  <c r="L114" i="1"/>
  <c r="K114" i="1"/>
  <c r="N114" i="1" s="1"/>
  <c r="I114" i="1"/>
  <c r="H114" i="1"/>
  <c r="G114" i="1"/>
  <c r="J114" i="1" s="1"/>
  <c r="X113" i="1"/>
  <c r="S113" i="1"/>
  <c r="N113" i="1"/>
  <c r="J113" i="1"/>
  <c r="O113" i="1" s="1"/>
  <c r="T113" i="1" s="1"/>
  <c r="X111" i="1"/>
  <c r="S111" i="1"/>
  <c r="N111" i="1"/>
  <c r="J111" i="1"/>
  <c r="X110" i="1"/>
  <c r="S110" i="1"/>
  <c r="N110" i="1"/>
  <c r="J110" i="1"/>
  <c r="O110" i="1" s="1"/>
  <c r="T110" i="1" s="1"/>
  <c r="F110" i="1" s="1"/>
  <c r="X109" i="1"/>
  <c r="S109" i="1"/>
  <c r="N109" i="1"/>
  <c r="J109" i="1"/>
  <c r="O109" i="1" s="1"/>
  <c r="T109" i="1" s="1"/>
  <c r="F109" i="1" s="1"/>
  <c r="X108" i="1"/>
  <c r="S108" i="1"/>
  <c r="N108" i="1"/>
  <c r="J108" i="1"/>
  <c r="O108" i="1" s="1"/>
  <c r="T108" i="1" s="1"/>
  <c r="F108" i="1" s="1"/>
  <c r="X107" i="1"/>
  <c r="S107" i="1"/>
  <c r="N107" i="1"/>
  <c r="J107" i="1"/>
  <c r="O107" i="1" s="1"/>
  <c r="T107" i="1" s="1"/>
  <c r="F107" i="1" s="1"/>
  <c r="W106" i="1"/>
  <c r="V106" i="1"/>
  <c r="U106" i="1"/>
  <c r="X106" i="1" s="1"/>
  <c r="R106" i="1"/>
  <c r="Q106" i="1"/>
  <c r="P106" i="1"/>
  <c r="S106" i="1" s="1"/>
  <c r="M106" i="1"/>
  <c r="L106" i="1"/>
  <c r="K106" i="1"/>
  <c r="N106" i="1" s="1"/>
  <c r="I106" i="1"/>
  <c r="H106" i="1"/>
  <c r="G106" i="1"/>
  <c r="J106" i="1" s="1"/>
  <c r="O106" i="1" s="1"/>
  <c r="T106" i="1" s="1"/>
  <c r="X105" i="1"/>
  <c r="S105" i="1"/>
  <c r="M105" i="1"/>
  <c r="L105" i="1"/>
  <c r="K105" i="1"/>
  <c r="N105" i="1" s="1"/>
  <c r="I105" i="1"/>
  <c r="H105" i="1"/>
  <c r="G105" i="1"/>
  <c r="J105" i="1" s="1"/>
  <c r="O105" i="1" s="1"/>
  <c r="T105" i="1" s="1"/>
  <c r="F105" i="1" s="1"/>
  <c r="F104" i="1"/>
  <c r="F103" i="1"/>
  <c r="F102" i="1"/>
  <c r="F101" i="1"/>
  <c r="F100" i="1"/>
  <c r="W99" i="1"/>
  <c r="V99" i="1"/>
  <c r="U99" i="1"/>
  <c r="X99" i="1" s="1"/>
  <c r="R99" i="1"/>
  <c r="Q99" i="1"/>
  <c r="P99" i="1"/>
  <c r="S99" i="1" s="1"/>
  <c r="M99" i="1"/>
  <c r="L99" i="1"/>
  <c r="K99" i="1"/>
  <c r="N99" i="1" s="1"/>
  <c r="I99" i="1"/>
  <c r="H99" i="1"/>
  <c r="G99" i="1"/>
  <c r="J99" i="1" s="1"/>
  <c r="O99" i="1" s="1"/>
  <c r="T99" i="1" s="1"/>
  <c r="X98" i="1"/>
  <c r="S98" i="1"/>
  <c r="N98" i="1"/>
  <c r="J98" i="1"/>
  <c r="O98" i="1" s="1"/>
  <c r="T98" i="1" s="1"/>
  <c r="F98" i="1" s="1"/>
  <c r="W97" i="1"/>
  <c r="V97" i="1"/>
  <c r="U97" i="1"/>
  <c r="X97" i="1" s="1"/>
  <c r="R97" i="1"/>
  <c r="Q97" i="1"/>
  <c r="P97" i="1"/>
  <c r="S97" i="1" s="1"/>
  <c r="M97" i="1"/>
  <c r="L97" i="1"/>
  <c r="K97" i="1"/>
  <c r="N97" i="1" s="1"/>
  <c r="I97" i="1"/>
  <c r="I94" i="1" s="1"/>
  <c r="I89" i="1" s="1"/>
  <c r="H97" i="1"/>
  <c r="H94" i="1" s="1"/>
  <c r="H89" i="1" s="1"/>
  <c r="G97" i="1"/>
  <c r="G94" i="1" s="1"/>
  <c r="W96" i="1"/>
  <c r="V96" i="1"/>
  <c r="U96" i="1"/>
  <c r="X96" i="1" s="1"/>
  <c r="R96" i="1"/>
  <c r="Q96" i="1"/>
  <c r="P96" i="1"/>
  <c r="S96" i="1" s="1"/>
  <c r="M96" i="1"/>
  <c r="L96" i="1"/>
  <c r="K96" i="1"/>
  <c r="N96" i="1" s="1"/>
  <c r="J96" i="1"/>
  <c r="O96" i="1" s="1"/>
  <c r="T96" i="1" s="1"/>
  <c r="W95" i="1"/>
  <c r="V95" i="1"/>
  <c r="U95" i="1"/>
  <c r="X95" i="1" s="1"/>
  <c r="R95" i="1"/>
  <c r="Q95" i="1"/>
  <c r="P95" i="1"/>
  <c r="S95" i="1" s="1"/>
  <c r="M95" i="1"/>
  <c r="L95" i="1"/>
  <c r="K95" i="1"/>
  <c r="N95" i="1" s="1"/>
  <c r="J95" i="1"/>
  <c r="O95" i="1" s="1"/>
  <c r="T95" i="1" s="1"/>
  <c r="W94" i="1"/>
  <c r="V94" i="1"/>
  <c r="U94" i="1"/>
  <c r="X94" i="1" s="1"/>
  <c r="R94" i="1"/>
  <c r="Q94" i="1"/>
  <c r="P94" i="1"/>
  <c r="S94" i="1" s="1"/>
  <c r="M94" i="1"/>
  <c r="L94" i="1"/>
  <c r="K94" i="1"/>
  <c r="N94" i="1" s="1"/>
  <c r="X93" i="1"/>
  <c r="S93" i="1"/>
  <c r="N93" i="1"/>
  <c r="J93" i="1"/>
  <c r="O93" i="1" s="1"/>
  <c r="T93" i="1" s="1"/>
  <c r="F93" i="1" s="1"/>
  <c r="X92" i="1"/>
  <c r="S92" i="1"/>
  <c r="N92" i="1"/>
  <c r="J92" i="1"/>
  <c r="O92" i="1" s="1"/>
  <c r="T92" i="1" s="1"/>
  <c r="F92" i="1" s="1"/>
  <c r="X91" i="1"/>
  <c r="S91" i="1"/>
  <c r="N91" i="1"/>
  <c r="J91" i="1"/>
  <c r="O91" i="1" s="1"/>
  <c r="T91" i="1" s="1"/>
  <c r="F91" i="1" s="1"/>
  <c r="W90" i="1"/>
  <c r="W115" i="1" s="1"/>
  <c r="V90" i="1"/>
  <c r="V115" i="1" s="1"/>
  <c r="U90" i="1"/>
  <c r="U115" i="1" s="1"/>
  <c r="X115" i="1" s="1"/>
  <c r="R90" i="1"/>
  <c r="R115" i="1" s="1"/>
  <c r="Q90" i="1"/>
  <c r="Q115" i="1" s="1"/>
  <c r="P90" i="1"/>
  <c r="P115" i="1" s="1"/>
  <c r="M90" i="1"/>
  <c r="M115" i="1" s="1"/>
  <c r="L90" i="1"/>
  <c r="L115" i="1" s="1"/>
  <c r="K90" i="1"/>
  <c r="K115" i="1" s="1"/>
  <c r="N115" i="1" s="1"/>
  <c r="I115" i="1"/>
  <c r="H115" i="1"/>
  <c r="G115" i="1"/>
  <c r="W89" i="1"/>
  <c r="V89" i="1"/>
  <c r="U89" i="1"/>
  <c r="X89" i="1" s="1"/>
  <c r="R89" i="1"/>
  <c r="Q89" i="1"/>
  <c r="P89" i="1"/>
  <c r="S89" i="1" s="1"/>
  <c r="M89" i="1"/>
  <c r="L89" i="1"/>
  <c r="K89" i="1"/>
  <c r="N89" i="1" s="1"/>
  <c r="X88" i="1"/>
  <c r="S88" i="1"/>
  <c r="N88" i="1"/>
  <c r="J88" i="1"/>
  <c r="O88" i="1" s="1"/>
  <c r="T88" i="1" s="1"/>
  <c r="F88" i="1" s="1"/>
  <c r="F87" i="1"/>
  <c r="X86" i="1"/>
  <c r="S86" i="1"/>
  <c r="N86" i="1"/>
  <c r="J86" i="1"/>
  <c r="O86" i="1" s="1"/>
  <c r="T86" i="1" s="1"/>
  <c r="F86" i="1" s="1"/>
  <c r="W85" i="1"/>
  <c r="V85" i="1"/>
  <c r="U85" i="1"/>
  <c r="X85" i="1" s="1"/>
  <c r="R85" i="1"/>
  <c r="Q85" i="1"/>
  <c r="P85" i="1"/>
  <c r="S85" i="1" s="1"/>
  <c r="M85" i="1"/>
  <c r="L85" i="1"/>
  <c r="K85" i="1"/>
  <c r="N85" i="1" s="1"/>
  <c r="J85" i="1"/>
  <c r="O85" i="1" s="1"/>
  <c r="T85" i="1" s="1"/>
  <c r="F84" i="1"/>
  <c r="F83" i="1"/>
  <c r="F82" i="1"/>
  <c r="F81" i="1"/>
  <c r="F80" i="1"/>
  <c r="W79" i="1"/>
  <c r="V79" i="1"/>
  <c r="U79" i="1"/>
  <c r="X79" i="1" s="1"/>
  <c r="R79" i="1"/>
  <c r="Q79" i="1"/>
  <c r="P79" i="1"/>
  <c r="S79" i="1" s="1"/>
  <c r="M79" i="1"/>
  <c r="L79" i="1"/>
  <c r="K79" i="1"/>
  <c r="N79" i="1" s="1"/>
  <c r="J79" i="1"/>
  <c r="O79" i="1" s="1"/>
  <c r="T79" i="1" s="1"/>
  <c r="X78" i="1"/>
  <c r="S78" i="1"/>
  <c r="N78" i="1"/>
  <c r="J78" i="1"/>
  <c r="O78" i="1" s="1"/>
  <c r="T78" i="1" s="1"/>
  <c r="F78" i="1" s="1"/>
  <c r="X77" i="1"/>
  <c r="S77" i="1"/>
  <c r="N77" i="1"/>
  <c r="J77" i="1"/>
  <c r="O77" i="1" s="1"/>
  <c r="T77" i="1" s="1"/>
  <c r="F77" i="1" s="1"/>
  <c r="F76" i="1"/>
  <c r="F75" i="1"/>
  <c r="F74" i="1"/>
  <c r="F73" i="1"/>
  <c r="W72" i="1"/>
  <c r="V72" i="1"/>
  <c r="U72" i="1"/>
  <c r="X72" i="1" s="1"/>
  <c r="R72" i="1"/>
  <c r="Q72" i="1"/>
  <c r="P72" i="1"/>
  <c r="S72" i="1" s="1"/>
  <c r="M72" i="1"/>
  <c r="L72" i="1"/>
  <c r="K72" i="1"/>
  <c r="N72" i="1" s="1"/>
  <c r="J72" i="1"/>
  <c r="O72" i="1" s="1"/>
  <c r="T72" i="1" s="1"/>
  <c r="F71" i="1"/>
  <c r="F70" i="1"/>
  <c r="F69" i="1"/>
  <c r="F68" i="1"/>
  <c r="F67" i="1"/>
  <c r="F66" i="1"/>
  <c r="X65" i="1"/>
  <c r="S65" i="1"/>
  <c r="N65" i="1"/>
  <c r="J65" i="1"/>
  <c r="O65" i="1" s="1"/>
  <c r="T65" i="1" s="1"/>
  <c r="F65" i="1" s="1"/>
  <c r="W64" i="1"/>
  <c r="V64" i="1"/>
  <c r="U64" i="1"/>
  <c r="X64" i="1" s="1"/>
  <c r="R64" i="1"/>
  <c r="Q64" i="1"/>
  <c r="P64" i="1"/>
  <c r="S64" i="1" s="1"/>
  <c r="M64" i="1"/>
  <c r="L64" i="1"/>
  <c r="K64" i="1"/>
  <c r="N64" i="1" s="1"/>
  <c r="J64" i="1"/>
  <c r="X63" i="1"/>
  <c r="S63" i="1"/>
  <c r="N63" i="1"/>
  <c r="J63" i="1"/>
  <c r="O63" i="1" s="1"/>
  <c r="T63" i="1" s="1"/>
  <c r="F63" i="1" s="1"/>
  <c r="X62" i="1"/>
  <c r="S62" i="1"/>
  <c r="N62" i="1"/>
  <c r="J62" i="1"/>
  <c r="O62" i="1" s="1"/>
  <c r="T62" i="1" s="1"/>
  <c r="F62" i="1" s="1"/>
  <c r="X61" i="1"/>
  <c r="S61" i="1"/>
  <c r="N61" i="1"/>
  <c r="J61" i="1"/>
  <c r="O61" i="1" s="1"/>
  <c r="T61" i="1" s="1"/>
  <c r="F61" i="1" s="1"/>
  <c r="X60" i="1"/>
  <c r="S60" i="1"/>
  <c r="N60" i="1"/>
  <c r="J60" i="1"/>
  <c r="O60" i="1" s="1"/>
  <c r="T60" i="1" s="1"/>
  <c r="F60" i="1" s="1"/>
  <c r="U59" i="1"/>
  <c r="X59" i="1" s="1"/>
  <c r="S59" i="1"/>
  <c r="N59" i="1"/>
  <c r="J59" i="1"/>
  <c r="O59" i="1" s="1"/>
  <c r="T59" i="1" s="1"/>
  <c r="X58" i="1"/>
  <c r="S58" i="1"/>
  <c r="N58" i="1"/>
  <c r="J58" i="1"/>
  <c r="O58" i="1" s="1"/>
  <c r="T58" i="1" s="1"/>
  <c r="F58" i="1" s="1"/>
  <c r="X57" i="1"/>
  <c r="S57" i="1"/>
  <c r="N57" i="1"/>
  <c r="J57" i="1"/>
  <c r="O57" i="1" s="1"/>
  <c r="T57" i="1" s="1"/>
  <c r="F57" i="1" s="1"/>
  <c r="X56" i="1"/>
  <c r="S56" i="1"/>
  <c r="N56" i="1"/>
  <c r="J56" i="1"/>
  <c r="O56" i="1" s="1"/>
  <c r="T56" i="1" s="1"/>
  <c r="F56" i="1" s="1"/>
  <c r="W55" i="1"/>
  <c r="V55" i="1"/>
  <c r="U55" i="1"/>
  <c r="X55" i="1" s="1"/>
  <c r="R55" i="1"/>
  <c r="Q55" i="1"/>
  <c r="P55" i="1"/>
  <c r="S55" i="1" s="1"/>
  <c r="M55" i="1"/>
  <c r="L55" i="1"/>
  <c r="K55" i="1"/>
  <c r="N55" i="1" s="1"/>
  <c r="J55" i="1"/>
  <c r="O55" i="1" s="1"/>
  <c r="T55" i="1" s="1"/>
  <c r="X54" i="1"/>
  <c r="S54" i="1"/>
  <c r="N54" i="1"/>
  <c r="J54" i="1"/>
  <c r="O54" i="1" s="1"/>
  <c r="T54" i="1" s="1"/>
  <c r="F54" i="1" s="1"/>
  <c r="X53" i="1"/>
  <c r="S53" i="1"/>
  <c r="N53" i="1"/>
  <c r="J53" i="1"/>
  <c r="O53" i="1" s="1"/>
  <c r="T53" i="1" s="1"/>
  <c r="F53" i="1" s="1"/>
  <c r="X52" i="1"/>
  <c r="S52" i="1"/>
  <c r="N52" i="1"/>
  <c r="J52" i="1"/>
  <c r="O52" i="1" s="1"/>
  <c r="T52" i="1" s="1"/>
  <c r="F52" i="1" s="1"/>
  <c r="F51" i="1"/>
  <c r="F50" i="1"/>
  <c r="F49" i="1"/>
  <c r="X48" i="1"/>
  <c r="S48" i="1"/>
  <c r="N48" i="1"/>
  <c r="J48" i="1"/>
  <c r="O48" i="1" s="1"/>
  <c r="T48" i="1" s="1"/>
  <c r="F48" i="1" s="1"/>
  <c r="W47" i="1"/>
  <c r="V47" i="1"/>
  <c r="U47" i="1"/>
  <c r="X47" i="1" s="1"/>
  <c r="R47" i="1"/>
  <c r="Q47" i="1"/>
  <c r="P47" i="1"/>
  <c r="S47" i="1" s="1"/>
  <c r="M47" i="1"/>
  <c r="L47" i="1"/>
  <c r="K47" i="1"/>
  <c r="N47" i="1" s="1"/>
  <c r="J47" i="1"/>
  <c r="O47" i="1" s="1"/>
  <c r="T47" i="1" s="1"/>
  <c r="F46" i="1"/>
  <c r="F45" i="1"/>
  <c r="W44" i="1"/>
  <c r="V44" i="1"/>
  <c r="U44" i="1"/>
  <c r="X44" i="1" s="1"/>
  <c r="R44" i="1"/>
  <c r="Q44" i="1"/>
  <c r="P44" i="1"/>
  <c r="S44" i="1" s="1"/>
  <c r="M44" i="1"/>
  <c r="L44" i="1"/>
  <c r="K44" i="1"/>
  <c r="N44" i="1" s="1"/>
  <c r="J44" i="1"/>
  <c r="O44" i="1" s="1"/>
  <c r="T44" i="1" s="1"/>
  <c r="W43" i="1"/>
  <c r="V43" i="1"/>
  <c r="U43" i="1"/>
  <c r="X43" i="1" s="1"/>
  <c r="R43" i="1"/>
  <c r="Q43" i="1"/>
  <c r="P43" i="1"/>
  <c r="S43" i="1" s="1"/>
  <c r="M43" i="1"/>
  <c r="L43" i="1"/>
  <c r="K43" i="1"/>
  <c r="N43" i="1" s="1"/>
  <c r="J43" i="1"/>
  <c r="O43" i="1" s="1"/>
  <c r="W42" i="1"/>
  <c r="V42" i="1"/>
  <c r="U42" i="1"/>
  <c r="X42" i="1" s="1"/>
  <c r="R42" i="1"/>
  <c r="Q42" i="1"/>
  <c r="P42" i="1"/>
  <c r="S42" i="1" s="1"/>
  <c r="M42" i="1"/>
  <c r="L42" i="1"/>
  <c r="K42" i="1"/>
  <c r="N42" i="1" s="1"/>
  <c r="J42" i="1"/>
  <c r="X41" i="1"/>
  <c r="S41" i="1"/>
  <c r="N41" i="1"/>
  <c r="J41" i="1"/>
  <c r="O41" i="1" s="1"/>
  <c r="T41" i="1" s="1"/>
  <c r="F41" i="1" s="1"/>
  <c r="X40" i="1"/>
  <c r="S40" i="1"/>
  <c r="N40" i="1"/>
  <c r="J40" i="1"/>
  <c r="O40" i="1" s="1"/>
  <c r="T40" i="1" s="1"/>
  <c r="F40" i="1" s="1"/>
  <c r="F39" i="1"/>
  <c r="F38" i="1"/>
  <c r="W37" i="1"/>
  <c r="V37" i="1"/>
  <c r="U37" i="1"/>
  <c r="X37" i="1" s="1"/>
  <c r="R37" i="1"/>
  <c r="Q37" i="1"/>
  <c r="P37" i="1"/>
  <c r="S37" i="1" s="1"/>
  <c r="M37" i="1"/>
  <c r="L37" i="1"/>
  <c r="K37" i="1"/>
  <c r="N37" i="1" s="1"/>
  <c r="J37" i="1"/>
  <c r="O37" i="1" s="1"/>
  <c r="T37" i="1" s="1"/>
  <c r="S35" i="1"/>
  <c r="F34" i="1"/>
  <c r="X33" i="1"/>
  <c r="S33" i="1"/>
  <c r="N33" i="1"/>
  <c r="J33" i="1"/>
  <c r="O33" i="1" s="1"/>
  <c r="T33" i="1" s="1"/>
  <c r="F33" i="1" s="1"/>
  <c r="F32" i="1"/>
  <c r="X31" i="1"/>
  <c r="S31" i="1"/>
  <c r="N31" i="1"/>
  <c r="J31" i="1"/>
  <c r="O31" i="1" s="1"/>
  <c r="T31" i="1" s="1"/>
  <c r="F31" i="1" s="1"/>
  <c r="G112" i="1"/>
  <c r="G89" i="1" l="1"/>
  <c r="J89" i="1" s="1"/>
  <c r="O89" i="1" s="1"/>
  <c r="T89" i="1" s="1"/>
  <c r="J94" i="1"/>
  <c r="O94" i="1" s="1"/>
  <c r="T94" i="1" s="1"/>
  <c r="J115" i="1"/>
  <c r="J97" i="1"/>
  <c r="O97" i="1" s="1"/>
  <c r="T97" i="1" s="1"/>
  <c r="F97" i="1" s="1"/>
  <c r="F37" i="1"/>
  <c r="T35" i="1"/>
  <c r="T43" i="1"/>
  <c r="T42" i="1" s="1"/>
  <c r="F42" i="1" s="1"/>
  <c r="O42" i="1"/>
  <c r="F43" i="1"/>
  <c r="F44" i="1"/>
  <c r="F47" i="1"/>
  <c r="F55" i="1"/>
  <c r="F59" i="1"/>
  <c r="O64" i="1"/>
  <c r="T64" i="1" s="1"/>
  <c r="F64" i="1" s="1"/>
  <c r="F72" i="1"/>
  <c r="F79" i="1"/>
  <c r="F85" i="1"/>
  <c r="F89" i="1"/>
  <c r="F94" i="1"/>
  <c r="F95" i="1"/>
  <c r="F96" i="1"/>
  <c r="J90" i="1"/>
  <c r="O115" i="1"/>
  <c r="T115" i="1" s="1"/>
  <c r="F115" i="1" s="1"/>
  <c r="N90" i="1"/>
  <c r="S90" i="1"/>
  <c r="X90" i="1"/>
  <c r="F99" i="1"/>
  <c r="F106" i="1"/>
  <c r="O114" i="1"/>
  <c r="T114" i="1" s="1"/>
  <c r="F114" i="1" s="1"/>
  <c r="O90" i="1" l="1"/>
  <c r="T90" i="1" s="1"/>
  <c r="F90" i="1" s="1"/>
  <c r="J36" i="1"/>
  <c r="U35" i="1"/>
  <c r="V35" i="1" l="1"/>
  <c r="K36" i="1"/>
  <c r="L36" i="1" l="1"/>
  <c r="W35" i="1"/>
  <c r="X35" i="1"/>
  <c r="F35" i="1" s="1"/>
  <c r="M36" i="1" l="1"/>
  <c r="N36" i="1" s="1"/>
  <c r="O36" i="1" l="1"/>
  <c r="H112" i="1"/>
  <c r="I112" i="1"/>
  <c r="J35" i="1"/>
  <c r="K35" i="1" l="1"/>
  <c r="J30" i="1"/>
  <c r="J29" i="1" s="1"/>
  <c r="J112" i="1" s="1"/>
  <c r="P36" i="1"/>
  <c r="P30" i="1" l="1"/>
  <c r="Q36" i="1"/>
  <c r="Q30" i="1" s="1"/>
  <c r="Q29" i="1" s="1"/>
  <c r="Q112" i="1" s="1"/>
  <c r="K30" i="1"/>
  <c r="L35" i="1"/>
  <c r="L30" i="1" s="1"/>
  <c r="L29" i="1" s="1"/>
  <c r="L112" i="1" s="1"/>
  <c r="K29" i="1" l="1"/>
  <c r="K112" i="1" s="1"/>
  <c r="M35" i="1"/>
  <c r="M30" i="1" s="1"/>
  <c r="M29" i="1" s="1"/>
  <c r="M112" i="1" s="1"/>
  <c r="P29" i="1"/>
  <c r="P112" i="1" s="1"/>
  <c r="R36" i="1"/>
  <c r="R30" i="1" s="1"/>
  <c r="R29" i="1" s="1"/>
  <c r="R112" i="1" s="1"/>
  <c r="S36" i="1" l="1"/>
  <c r="N35" i="1"/>
  <c r="T36" i="1"/>
  <c r="S30" i="1"/>
  <c r="N30" i="1"/>
  <c r="O30" i="1" l="1"/>
  <c r="O29" i="1" s="1"/>
  <c r="O112" i="1" s="1"/>
  <c r="N29" i="1"/>
  <c r="N112" i="1" s="1"/>
  <c r="S29" i="1"/>
  <c r="S112" i="1" s="1"/>
  <c r="U36" i="1"/>
  <c r="T30" i="1" l="1"/>
  <c r="T29" i="1" s="1"/>
  <c r="T112" i="1" s="1"/>
  <c r="U30" i="1"/>
  <c r="V36" i="1"/>
  <c r="V30" i="1" s="1"/>
  <c r="V29" i="1" s="1"/>
  <c r="V112" i="1" s="1"/>
  <c r="U29" i="1" l="1"/>
  <c r="U112" i="1" s="1"/>
  <c r="W36" i="1"/>
  <c r="W30" i="1" s="1"/>
  <c r="W29" i="1" s="1"/>
  <c r="W112" i="1" s="1"/>
  <c r="X36" i="1"/>
  <c r="X30" i="1" l="1"/>
  <c r="F30" i="1" l="1"/>
  <c r="F29" i="1" s="1"/>
  <c r="F112" i="1" s="1"/>
  <c r="X29" i="1"/>
  <c r="X112" i="1" s="1"/>
  <c r="C29" i="2" l="1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100" i="2"/>
  <c r="C101" i="2"/>
  <c r="C102" i="2"/>
  <c r="C103" i="2"/>
  <c r="V75" i="2"/>
  <c r="U75" i="2"/>
  <c r="T75" i="2"/>
  <c r="E108" i="4" l="1"/>
  <c r="E107" i="4"/>
  <c r="E106" i="4"/>
  <c r="E105" i="4"/>
  <c r="E104" i="4"/>
  <c r="E103" i="4"/>
  <c r="E102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G108" i="4"/>
  <c r="G107" i="4"/>
  <c r="G106" i="4"/>
  <c r="G105" i="4"/>
  <c r="G104" i="4"/>
  <c r="G103" i="4"/>
  <c r="G102" i="4"/>
  <c r="F107" i="4"/>
  <c r="F106" i="4"/>
  <c r="F102" i="4"/>
  <c r="F103" i="4"/>
  <c r="F104" i="4"/>
  <c r="Q18" i="4"/>
  <c r="P18" i="4"/>
  <c r="O18" i="4"/>
  <c r="L18" i="4"/>
  <c r="K18" i="4"/>
  <c r="F36" i="4"/>
  <c r="D113" i="4"/>
  <c r="D112" i="4"/>
  <c r="D110" i="4"/>
  <c r="D108" i="4"/>
  <c r="D105" i="4"/>
  <c r="B102" i="4"/>
  <c r="D100" i="4"/>
  <c r="B89" i="4"/>
  <c r="D81" i="4"/>
  <c r="D76" i="4"/>
  <c r="B76" i="4"/>
  <c r="B68" i="4" l="1"/>
  <c r="B59" i="4"/>
  <c r="D57" i="4"/>
  <c r="D51" i="4"/>
  <c r="B51" i="4"/>
  <c r="D43" i="4"/>
  <c r="B43" i="4"/>
  <c r="B39" i="4"/>
  <c r="B34" i="4"/>
  <c r="C117" i="4"/>
  <c r="C110" i="4"/>
  <c r="C76" i="4"/>
  <c r="C43" i="4"/>
  <c r="B25" i="4"/>
  <c r="B24" i="4"/>
  <c r="D26" i="4"/>
  <c r="C26" i="4" s="1"/>
  <c r="D25" i="4"/>
  <c r="D24" i="4"/>
  <c r="C24" i="4" s="1"/>
  <c r="B113" i="4"/>
  <c r="C113" i="4" s="1"/>
  <c r="B112" i="4"/>
  <c r="C112" i="4" s="1"/>
  <c r="B100" i="4"/>
  <c r="C100" i="4" s="1"/>
  <c r="B66" i="4"/>
  <c r="C66" i="4" s="1"/>
  <c r="B63" i="4"/>
  <c r="B55" i="4"/>
  <c r="B116" i="4"/>
  <c r="D114" i="4"/>
  <c r="D101" i="4"/>
  <c r="D118" i="4"/>
  <c r="D63" i="4"/>
  <c r="C63" i="4" s="1"/>
  <c r="D59" i="4"/>
  <c r="C59" i="4" s="1"/>
  <c r="D55" i="4"/>
  <c r="C55" i="4" s="1"/>
  <c r="D34" i="4"/>
  <c r="C34" i="4" s="1"/>
  <c r="J117" i="4"/>
  <c r="C51" i="4" l="1"/>
  <c r="C25" i="4"/>
  <c r="D17" i="4" l="1"/>
  <c r="C19" i="2"/>
  <c r="C18" i="2"/>
  <c r="C17" i="2"/>
  <c r="C62" i="1" l="1"/>
  <c r="C103" i="1"/>
  <c r="C100" i="1"/>
  <c r="D84" i="1"/>
  <c r="A51" i="1"/>
  <c r="A50" i="1"/>
  <c r="A39" i="1"/>
  <c r="A40" i="1" s="1"/>
  <c r="C23" i="1"/>
  <c r="C14" i="1"/>
  <c r="B17" i="4" l="1"/>
  <c r="C17" i="4" s="1"/>
  <c r="H107" i="4"/>
  <c r="H105" i="4"/>
  <c r="H103" i="4" s="1"/>
  <c r="E32" i="2" l="1"/>
  <c r="E33" i="2"/>
  <c r="E34" i="2"/>
  <c r="E35" i="2"/>
  <c r="E37" i="2"/>
  <c r="E71" i="2"/>
  <c r="E92" i="2"/>
  <c r="E93" i="2"/>
  <c r="G28" i="2"/>
  <c r="H28" i="2"/>
  <c r="G31" i="2"/>
  <c r="H31" i="2"/>
  <c r="G38" i="2"/>
  <c r="H38" i="2"/>
  <c r="G49" i="2"/>
  <c r="H49" i="2"/>
  <c r="G59" i="2"/>
  <c r="H59" i="2"/>
  <c r="G60" i="2"/>
  <c r="H60" i="2"/>
  <c r="G64" i="2"/>
  <c r="H64" i="2"/>
  <c r="G65" i="2"/>
  <c r="H65" i="2"/>
  <c r="G66" i="2"/>
  <c r="H66" i="2"/>
  <c r="G75" i="2"/>
  <c r="H75" i="2"/>
  <c r="G76" i="2"/>
  <c r="H76" i="2"/>
  <c r="G79" i="2"/>
  <c r="G87" i="4" s="1"/>
  <c r="H79" i="2"/>
  <c r="H87" i="4" s="1"/>
  <c r="G85" i="2"/>
  <c r="H85" i="2"/>
  <c r="G86" i="2"/>
  <c r="G90" i="2" s="1"/>
  <c r="H86" i="2"/>
  <c r="H89" i="2"/>
  <c r="G91" i="2"/>
  <c r="H91" i="2"/>
  <c r="G94" i="2"/>
  <c r="H94" i="2"/>
  <c r="F79" i="2"/>
  <c r="F87" i="4" s="1"/>
  <c r="F49" i="2"/>
  <c r="F38" i="2"/>
  <c r="F85" i="2"/>
  <c r="V85" i="2"/>
  <c r="U85" i="2"/>
  <c r="T85" i="2"/>
  <c r="T101" i="2"/>
  <c r="R101" i="2"/>
  <c r="I101" i="2"/>
  <c r="F86" i="2"/>
  <c r="F90" i="2" s="1"/>
  <c r="V86" i="2"/>
  <c r="V90" i="2" s="1"/>
  <c r="U86" i="2"/>
  <c r="U90" i="2" s="1"/>
  <c r="T86" i="2"/>
  <c r="T90" i="2" s="1"/>
  <c r="Q86" i="2"/>
  <c r="Q90" i="2" s="1"/>
  <c r="P86" i="2"/>
  <c r="P90" i="2" s="1"/>
  <c r="O86" i="2"/>
  <c r="O90" i="2" s="1"/>
  <c r="L86" i="2"/>
  <c r="K86" i="2"/>
  <c r="J86" i="2"/>
  <c r="V76" i="2"/>
  <c r="U76" i="2"/>
  <c r="T76" i="2"/>
  <c r="Q76" i="2"/>
  <c r="P76" i="2"/>
  <c r="O76" i="2"/>
  <c r="L76" i="2"/>
  <c r="K76" i="2"/>
  <c r="J76" i="2"/>
  <c r="F76" i="2"/>
  <c r="L75" i="2"/>
  <c r="K75" i="2"/>
  <c r="J75" i="2"/>
  <c r="F75" i="2"/>
  <c r="F73" i="2" s="1"/>
  <c r="V65" i="2"/>
  <c r="U65" i="2"/>
  <c r="T65" i="2"/>
  <c r="Q65" i="2"/>
  <c r="P65" i="2"/>
  <c r="O65" i="2"/>
  <c r="L65" i="2"/>
  <c r="K65" i="2"/>
  <c r="J65" i="2"/>
  <c r="F65" i="2"/>
  <c r="V64" i="2"/>
  <c r="U64" i="2"/>
  <c r="T64" i="2"/>
  <c r="Q64" i="2"/>
  <c r="P64" i="2"/>
  <c r="O64" i="2"/>
  <c r="L64" i="2"/>
  <c r="K64" i="2"/>
  <c r="J64" i="2"/>
  <c r="F64" i="2"/>
  <c r="V60" i="2"/>
  <c r="U60" i="2"/>
  <c r="T60" i="2"/>
  <c r="Q60" i="2"/>
  <c r="P60" i="2"/>
  <c r="O60" i="2"/>
  <c r="L60" i="2"/>
  <c r="K60" i="2"/>
  <c r="J60" i="2"/>
  <c r="F60" i="2"/>
  <c r="V59" i="2"/>
  <c r="U59" i="2"/>
  <c r="T59" i="2"/>
  <c r="Q59" i="2"/>
  <c r="P59" i="2"/>
  <c r="O59" i="2"/>
  <c r="L59" i="2"/>
  <c r="K59" i="2"/>
  <c r="J59" i="2"/>
  <c r="F59" i="2"/>
  <c r="L45" i="2"/>
  <c r="K45" i="2"/>
  <c r="Q30" i="2"/>
  <c r="P30" i="2"/>
  <c r="O30" i="2"/>
  <c r="V28" i="2"/>
  <c r="U28" i="2"/>
  <c r="T28" i="2"/>
  <c r="Q28" i="2"/>
  <c r="P28" i="2"/>
  <c r="O28" i="2"/>
  <c r="L28" i="2"/>
  <c r="K28" i="2"/>
  <c r="J28" i="2"/>
  <c r="F28" i="2"/>
  <c r="Q26" i="2"/>
  <c r="P26" i="2"/>
  <c r="O26" i="2"/>
  <c r="L26" i="2"/>
  <c r="K26" i="2"/>
  <c r="Q85" i="2"/>
  <c r="P85" i="2"/>
  <c r="O85" i="2"/>
  <c r="L85" i="2"/>
  <c r="V45" i="2"/>
  <c r="V41" i="2" s="1"/>
  <c r="U45" i="2"/>
  <c r="U41" i="2" s="1"/>
  <c r="T45" i="2"/>
  <c r="T41" i="2" s="1"/>
  <c r="J45" i="2"/>
  <c r="J41" i="2" s="1"/>
  <c r="H45" i="2"/>
  <c r="H41" i="2" s="1"/>
  <c r="G45" i="2"/>
  <c r="G41" i="2" s="1"/>
  <c r="J85" i="2"/>
  <c r="G16" i="2"/>
  <c r="H84" i="2" l="1"/>
  <c r="H90" i="2"/>
  <c r="F45" i="2"/>
  <c r="F41" i="2" s="1"/>
  <c r="P29" i="2"/>
  <c r="K85" i="2"/>
  <c r="T73" i="2"/>
  <c r="H88" i="2"/>
  <c r="H73" i="2"/>
  <c r="H58" i="2"/>
  <c r="G84" i="2"/>
  <c r="G73" i="2"/>
  <c r="G58" i="2"/>
  <c r="H83" i="2"/>
  <c r="G89" i="2"/>
  <c r="G88" i="2" s="1"/>
  <c r="G83" i="2" s="1"/>
  <c r="T16" i="2"/>
  <c r="K29" i="2"/>
  <c r="V16" i="2"/>
  <c r="V30" i="2"/>
  <c r="H16" i="2"/>
  <c r="J30" i="2"/>
  <c r="G29" i="2"/>
  <c r="L30" i="2"/>
  <c r="U16" i="2"/>
  <c r="L29" i="2"/>
  <c r="H30" i="2"/>
  <c r="H26" i="2"/>
  <c r="F30" i="2"/>
  <c r="V29" i="2"/>
  <c r="U26" i="2"/>
  <c r="V26" i="2"/>
  <c r="U29" i="2"/>
  <c r="G30" i="2"/>
  <c r="H29" i="2" l="1"/>
  <c r="U30" i="2"/>
  <c r="K30" i="2"/>
  <c r="Q29" i="2"/>
  <c r="G26" i="2"/>
  <c r="T30" i="2"/>
  <c r="O29" i="2"/>
  <c r="J16" i="2"/>
  <c r="Q55" i="2"/>
  <c r="F55" i="2"/>
  <c r="F36" i="2" s="1"/>
  <c r="F25" i="2"/>
  <c r="H25" i="2"/>
  <c r="T25" i="2"/>
  <c r="T55" i="2"/>
  <c r="F16" i="2"/>
  <c r="V25" i="2"/>
  <c r="U25" i="2"/>
  <c r="O55" i="2"/>
  <c r="O25" i="2"/>
  <c r="J55" i="2"/>
  <c r="J25" i="2"/>
  <c r="K25" i="2" l="1"/>
  <c r="K55" i="2"/>
  <c r="F29" i="2"/>
  <c r="U55" i="2"/>
  <c r="V55" i="2"/>
  <c r="J26" i="2"/>
  <c r="F26" i="2"/>
  <c r="J29" i="2"/>
  <c r="L25" i="2"/>
  <c r="L55" i="2"/>
  <c r="T26" i="2"/>
  <c r="T29" i="2"/>
  <c r="G55" i="2"/>
  <c r="G36" i="2" s="1"/>
  <c r="H55" i="2"/>
  <c r="H36" i="2" s="1"/>
  <c r="H24" i="2" s="1"/>
  <c r="P25" i="2"/>
  <c r="P55" i="2"/>
  <c r="G25" i="2"/>
  <c r="G24" i="2" s="1"/>
  <c r="Q25" i="2"/>
  <c r="I113" i="4"/>
  <c r="E113" i="4" l="1"/>
  <c r="V11" i="2" l="1"/>
  <c r="V18" i="4" s="1"/>
  <c r="U11" i="2"/>
  <c r="U18" i="4" s="1"/>
  <c r="T11" i="2"/>
  <c r="T18" i="4" s="1"/>
  <c r="J11" i="2"/>
  <c r="J18" i="4" s="1"/>
  <c r="H11" i="2"/>
  <c r="H18" i="4" s="1"/>
  <c r="G11" i="2"/>
  <c r="G18" i="4" s="1"/>
  <c r="F11" i="2"/>
  <c r="F18" i="4" s="1"/>
  <c r="L89" i="4" l="1"/>
  <c r="K89" i="4"/>
  <c r="C16" i="2"/>
  <c r="V117" i="4"/>
  <c r="U117" i="4"/>
  <c r="T117" i="4"/>
  <c r="Q117" i="4"/>
  <c r="P117" i="4"/>
  <c r="O117" i="4"/>
  <c r="L117" i="4"/>
  <c r="H117" i="4"/>
  <c r="G117" i="4"/>
  <c r="F117" i="4"/>
  <c r="V116" i="4"/>
  <c r="U116" i="4"/>
  <c r="T116" i="4"/>
  <c r="Q116" i="4"/>
  <c r="P116" i="4"/>
  <c r="O116" i="4"/>
  <c r="L116" i="4"/>
  <c r="K116" i="4"/>
  <c r="H116" i="4"/>
  <c r="G116" i="4"/>
  <c r="F116" i="4"/>
  <c r="V114" i="4"/>
  <c r="U114" i="4"/>
  <c r="T114" i="4"/>
  <c r="Q114" i="4"/>
  <c r="P114" i="4"/>
  <c r="O114" i="4"/>
  <c r="L114" i="4"/>
  <c r="K114" i="4"/>
  <c r="J114" i="4"/>
  <c r="H114" i="4"/>
  <c r="G114" i="4"/>
  <c r="F114" i="4"/>
  <c r="V112" i="4"/>
  <c r="U112" i="4"/>
  <c r="T112" i="4"/>
  <c r="Q112" i="4"/>
  <c r="P112" i="4"/>
  <c r="O112" i="4"/>
  <c r="L112" i="4"/>
  <c r="K112" i="4"/>
  <c r="J112" i="4"/>
  <c r="H112" i="4"/>
  <c r="G112" i="4"/>
  <c r="F112" i="4"/>
  <c r="V111" i="4"/>
  <c r="U111" i="4"/>
  <c r="T111" i="4"/>
  <c r="Q111" i="4"/>
  <c r="P111" i="4"/>
  <c r="O111" i="4"/>
  <c r="L111" i="4"/>
  <c r="K111" i="4"/>
  <c r="J111" i="4"/>
  <c r="H111" i="4"/>
  <c r="G111" i="4"/>
  <c r="F111" i="4"/>
  <c r="V110" i="4"/>
  <c r="U110" i="4"/>
  <c r="T110" i="4"/>
  <c r="Q110" i="4"/>
  <c r="P110" i="4"/>
  <c r="O110" i="4"/>
  <c r="L110" i="4"/>
  <c r="K110" i="4"/>
  <c r="J110" i="4"/>
  <c r="H110" i="4"/>
  <c r="G110" i="4"/>
  <c r="F110" i="4"/>
  <c r="F105" i="4"/>
  <c r="V96" i="4"/>
  <c r="U96" i="4"/>
  <c r="T96" i="4"/>
  <c r="Q96" i="4"/>
  <c r="P96" i="4"/>
  <c r="O96" i="4"/>
  <c r="L96" i="4"/>
  <c r="K96" i="4"/>
  <c r="J96" i="4"/>
  <c r="H96" i="4"/>
  <c r="G96" i="4"/>
  <c r="F96" i="4"/>
  <c r="V94" i="4"/>
  <c r="U94" i="4"/>
  <c r="Q94" i="4"/>
  <c r="P94" i="4"/>
  <c r="O94" i="4"/>
  <c r="L94" i="4"/>
  <c r="K94" i="4"/>
  <c r="J94" i="4"/>
  <c r="H94" i="4"/>
  <c r="G94" i="4"/>
  <c r="F94" i="4"/>
  <c r="V91" i="4"/>
  <c r="U91" i="4"/>
  <c r="T91" i="4"/>
  <c r="Q91" i="4"/>
  <c r="P91" i="4"/>
  <c r="O91" i="4"/>
  <c r="L91" i="4"/>
  <c r="K91" i="4"/>
  <c r="H91" i="4"/>
  <c r="G91" i="4"/>
  <c r="F91" i="4"/>
  <c r="V90" i="4"/>
  <c r="U90" i="4"/>
  <c r="T90" i="4"/>
  <c r="Q90" i="4"/>
  <c r="P90" i="4"/>
  <c r="O90" i="4"/>
  <c r="L90" i="4"/>
  <c r="K90" i="4"/>
  <c r="H90" i="4"/>
  <c r="G90" i="4"/>
  <c r="F90" i="4"/>
  <c r="V89" i="4"/>
  <c r="U89" i="4"/>
  <c r="T89" i="4"/>
  <c r="Q89" i="4"/>
  <c r="P89" i="4"/>
  <c r="O89" i="4"/>
  <c r="H89" i="4"/>
  <c r="G89" i="4"/>
  <c r="F89" i="4"/>
  <c r="V86" i="4"/>
  <c r="U86" i="4"/>
  <c r="T86" i="4"/>
  <c r="Q86" i="4"/>
  <c r="P86" i="4"/>
  <c r="O86" i="4"/>
  <c r="H86" i="4"/>
  <c r="G86" i="4"/>
  <c r="F86" i="4"/>
  <c r="V85" i="4"/>
  <c r="U85" i="4"/>
  <c r="T85" i="4"/>
  <c r="Q85" i="4"/>
  <c r="P85" i="4"/>
  <c r="O85" i="4"/>
  <c r="H85" i="4"/>
  <c r="G85" i="4"/>
  <c r="F85" i="4"/>
  <c r="V84" i="4"/>
  <c r="U84" i="4"/>
  <c r="T84" i="4"/>
  <c r="Q84" i="4"/>
  <c r="P84" i="4"/>
  <c r="O84" i="4"/>
  <c r="H84" i="4"/>
  <c r="G84" i="4"/>
  <c r="F84" i="4"/>
  <c r="V83" i="4"/>
  <c r="U83" i="4"/>
  <c r="T83" i="4"/>
  <c r="Q83" i="4"/>
  <c r="P83" i="4"/>
  <c r="O83" i="4"/>
  <c r="H83" i="4"/>
  <c r="G83" i="4"/>
  <c r="F83" i="4"/>
  <c r="V81" i="4"/>
  <c r="U81" i="4"/>
  <c r="T81" i="4"/>
  <c r="Q81" i="4"/>
  <c r="P81" i="4"/>
  <c r="O81" i="4"/>
  <c r="L81" i="4"/>
  <c r="K81" i="4"/>
  <c r="J81" i="4"/>
  <c r="H81" i="4"/>
  <c r="G81" i="4"/>
  <c r="F81" i="4"/>
  <c r="V80" i="4"/>
  <c r="U80" i="4"/>
  <c r="T80" i="4"/>
  <c r="Q80" i="4"/>
  <c r="P80" i="4"/>
  <c r="O80" i="4"/>
  <c r="L80" i="4"/>
  <c r="K80" i="4"/>
  <c r="J80" i="4"/>
  <c r="H80" i="4"/>
  <c r="G80" i="4"/>
  <c r="F80" i="4"/>
  <c r="V79" i="4"/>
  <c r="U79" i="4"/>
  <c r="T79" i="4"/>
  <c r="Q79" i="4"/>
  <c r="P79" i="4"/>
  <c r="O79" i="4"/>
  <c r="L79" i="4"/>
  <c r="K79" i="4"/>
  <c r="J79" i="4"/>
  <c r="H79" i="4"/>
  <c r="G79" i="4"/>
  <c r="F79" i="4"/>
  <c r="V78" i="4"/>
  <c r="U78" i="4"/>
  <c r="T78" i="4"/>
  <c r="Q78" i="4"/>
  <c r="P78" i="4"/>
  <c r="O78" i="4"/>
  <c r="L78" i="4"/>
  <c r="K78" i="4"/>
  <c r="J78" i="4"/>
  <c r="H78" i="4"/>
  <c r="G78" i="4"/>
  <c r="F78" i="4"/>
  <c r="V77" i="4"/>
  <c r="U77" i="4"/>
  <c r="T77" i="4"/>
  <c r="Q77" i="4"/>
  <c r="P77" i="4"/>
  <c r="O77" i="4"/>
  <c r="L77" i="4"/>
  <c r="K77" i="4"/>
  <c r="J77" i="4"/>
  <c r="H77" i="4"/>
  <c r="G77" i="4"/>
  <c r="F77" i="4"/>
  <c r="V76" i="4"/>
  <c r="U76" i="4"/>
  <c r="T76" i="4"/>
  <c r="Q76" i="4"/>
  <c r="P76" i="4"/>
  <c r="O76" i="4"/>
  <c r="L76" i="4"/>
  <c r="K76" i="4"/>
  <c r="J76" i="4"/>
  <c r="H76" i="4"/>
  <c r="G76" i="4"/>
  <c r="F76" i="4"/>
  <c r="V74" i="4"/>
  <c r="U74" i="4"/>
  <c r="T74" i="4"/>
  <c r="Q74" i="4"/>
  <c r="P74" i="4"/>
  <c r="O74" i="4"/>
  <c r="L74" i="4"/>
  <c r="K74" i="4"/>
  <c r="J74" i="4"/>
  <c r="H74" i="4"/>
  <c r="G74" i="4"/>
  <c r="F74" i="4"/>
  <c r="V73" i="4"/>
  <c r="U73" i="4"/>
  <c r="T73" i="4"/>
  <c r="Q73" i="4"/>
  <c r="P73" i="4"/>
  <c r="O73" i="4"/>
  <c r="L73" i="4"/>
  <c r="K73" i="4"/>
  <c r="J73" i="4"/>
  <c r="H73" i="4"/>
  <c r="G73" i="4"/>
  <c r="F73" i="4"/>
  <c r="V72" i="4"/>
  <c r="U72" i="4"/>
  <c r="T72" i="4"/>
  <c r="Q72" i="4"/>
  <c r="P72" i="4"/>
  <c r="O72" i="4"/>
  <c r="L72" i="4"/>
  <c r="K72" i="4"/>
  <c r="J72" i="4"/>
  <c r="H72" i="4"/>
  <c r="G72" i="4"/>
  <c r="F72" i="4"/>
  <c r="V71" i="4"/>
  <c r="U71" i="4"/>
  <c r="T71" i="4"/>
  <c r="Q71" i="4"/>
  <c r="P71" i="4"/>
  <c r="O71" i="4"/>
  <c r="L71" i="4"/>
  <c r="K71" i="4"/>
  <c r="J71" i="4"/>
  <c r="H71" i="4"/>
  <c r="G71" i="4"/>
  <c r="F71" i="4"/>
  <c r="V70" i="4"/>
  <c r="U70" i="4"/>
  <c r="T70" i="4"/>
  <c r="Q70" i="4"/>
  <c r="P70" i="4"/>
  <c r="O70" i="4"/>
  <c r="L70" i="4"/>
  <c r="K70" i="4"/>
  <c r="J70" i="4"/>
  <c r="H70" i="4"/>
  <c r="G70" i="4"/>
  <c r="F70" i="4"/>
  <c r="V69" i="4"/>
  <c r="U69" i="4"/>
  <c r="T69" i="4"/>
  <c r="Q69" i="4"/>
  <c r="P69" i="4"/>
  <c r="O69" i="4"/>
  <c r="L69" i="4"/>
  <c r="K69" i="4"/>
  <c r="J69" i="4"/>
  <c r="H69" i="4"/>
  <c r="G69" i="4"/>
  <c r="F69" i="4"/>
  <c r="V68" i="4"/>
  <c r="U68" i="4"/>
  <c r="T68" i="4"/>
  <c r="Q68" i="4"/>
  <c r="P68" i="4"/>
  <c r="O68" i="4"/>
  <c r="L68" i="4"/>
  <c r="K68" i="4"/>
  <c r="J68" i="4"/>
  <c r="H68" i="4"/>
  <c r="G68" i="4"/>
  <c r="F68" i="4"/>
  <c r="V64" i="4"/>
  <c r="U64" i="4"/>
  <c r="T64" i="4"/>
  <c r="Q64" i="4"/>
  <c r="P64" i="4"/>
  <c r="O64" i="4"/>
  <c r="L64" i="4"/>
  <c r="K64" i="4"/>
  <c r="J64" i="4"/>
  <c r="H64" i="4"/>
  <c r="G64" i="4"/>
  <c r="F64" i="4"/>
  <c r="V63" i="4"/>
  <c r="U63" i="4"/>
  <c r="T63" i="4"/>
  <c r="Q63" i="4"/>
  <c r="P63" i="4"/>
  <c r="O63" i="4"/>
  <c r="L63" i="4"/>
  <c r="K63" i="4"/>
  <c r="J63" i="4"/>
  <c r="H63" i="4"/>
  <c r="G63" i="4"/>
  <c r="F63" i="4"/>
  <c r="V62" i="4"/>
  <c r="U62" i="4"/>
  <c r="T62" i="4"/>
  <c r="Q62" i="4"/>
  <c r="P62" i="4"/>
  <c r="O62" i="4"/>
  <c r="L62" i="4"/>
  <c r="K62" i="4"/>
  <c r="J62" i="4"/>
  <c r="H62" i="4"/>
  <c r="G62" i="4"/>
  <c r="F62" i="4"/>
  <c r="V61" i="4"/>
  <c r="U61" i="4"/>
  <c r="T61" i="4"/>
  <c r="Q61" i="4"/>
  <c r="P61" i="4"/>
  <c r="O61" i="4"/>
  <c r="L61" i="4"/>
  <c r="K61" i="4"/>
  <c r="J61" i="4"/>
  <c r="H61" i="4"/>
  <c r="G61" i="4"/>
  <c r="F61" i="4"/>
  <c r="V60" i="4"/>
  <c r="U60" i="4"/>
  <c r="T60" i="4"/>
  <c r="Q60" i="4"/>
  <c r="P60" i="4"/>
  <c r="O60" i="4"/>
  <c r="L60" i="4"/>
  <c r="K60" i="4"/>
  <c r="J60" i="4"/>
  <c r="H60" i="4"/>
  <c r="G60" i="4"/>
  <c r="F60" i="4"/>
  <c r="V59" i="4"/>
  <c r="U59" i="4"/>
  <c r="T59" i="4"/>
  <c r="Q59" i="4"/>
  <c r="P59" i="4"/>
  <c r="O59" i="4"/>
  <c r="L59" i="4"/>
  <c r="K59" i="4"/>
  <c r="J59" i="4"/>
  <c r="H59" i="4"/>
  <c r="G59" i="4"/>
  <c r="F59" i="4"/>
  <c r="V57" i="4"/>
  <c r="U57" i="4"/>
  <c r="T57" i="4"/>
  <c r="Q57" i="4"/>
  <c r="P57" i="4"/>
  <c r="O57" i="4"/>
  <c r="L57" i="4"/>
  <c r="K57" i="4"/>
  <c r="J57" i="4"/>
  <c r="H57" i="4"/>
  <c r="G57" i="4"/>
  <c r="F57" i="4"/>
  <c r="V56" i="4"/>
  <c r="U56" i="4"/>
  <c r="T56" i="4"/>
  <c r="Q56" i="4"/>
  <c r="P56" i="4"/>
  <c r="O56" i="4"/>
  <c r="L56" i="4"/>
  <c r="K56" i="4"/>
  <c r="J56" i="4"/>
  <c r="H56" i="4"/>
  <c r="G56" i="4"/>
  <c r="F56" i="4"/>
  <c r="V55" i="4"/>
  <c r="U55" i="4"/>
  <c r="T55" i="4"/>
  <c r="Q55" i="4"/>
  <c r="P55" i="4"/>
  <c r="O55" i="4"/>
  <c r="L55" i="4"/>
  <c r="K55" i="4"/>
  <c r="J55" i="4"/>
  <c r="H55" i="4"/>
  <c r="G55" i="4"/>
  <c r="F55" i="4"/>
  <c r="V54" i="4"/>
  <c r="U54" i="4"/>
  <c r="Q54" i="4"/>
  <c r="P54" i="4"/>
  <c r="O54" i="4"/>
  <c r="L54" i="4"/>
  <c r="K54" i="4"/>
  <c r="J54" i="4"/>
  <c r="H54" i="4"/>
  <c r="G54" i="4"/>
  <c r="F54" i="4"/>
  <c r="V53" i="4"/>
  <c r="U53" i="4"/>
  <c r="T53" i="4"/>
  <c r="Q53" i="4"/>
  <c r="P53" i="4"/>
  <c r="O53" i="4"/>
  <c r="L53" i="4"/>
  <c r="K53" i="4"/>
  <c r="J53" i="4"/>
  <c r="H53" i="4"/>
  <c r="G53" i="4"/>
  <c r="F53" i="4"/>
  <c r="V52" i="4"/>
  <c r="U52" i="4"/>
  <c r="T52" i="4"/>
  <c r="Q52" i="4"/>
  <c r="P52" i="4"/>
  <c r="O52" i="4"/>
  <c r="L52" i="4"/>
  <c r="K52" i="4"/>
  <c r="J52" i="4"/>
  <c r="H52" i="4"/>
  <c r="G52" i="4"/>
  <c r="F52" i="4"/>
  <c r="V51" i="4"/>
  <c r="U51" i="4"/>
  <c r="T51" i="4"/>
  <c r="Q51" i="4"/>
  <c r="P51" i="4"/>
  <c r="O51" i="4"/>
  <c r="L51" i="4"/>
  <c r="K51" i="4"/>
  <c r="J51" i="4"/>
  <c r="H51" i="4"/>
  <c r="G51" i="4"/>
  <c r="F51" i="4"/>
  <c r="V49" i="4"/>
  <c r="U49" i="4"/>
  <c r="T49" i="4"/>
  <c r="Q49" i="4"/>
  <c r="P49" i="4"/>
  <c r="O49" i="4"/>
  <c r="L49" i="4"/>
  <c r="K49" i="4"/>
  <c r="J49" i="4"/>
  <c r="H49" i="4"/>
  <c r="G49" i="4"/>
  <c r="F49" i="4"/>
  <c r="V48" i="4"/>
  <c r="U48" i="4"/>
  <c r="T48" i="4"/>
  <c r="Q48" i="4"/>
  <c r="P48" i="4"/>
  <c r="O48" i="4"/>
  <c r="L48" i="4"/>
  <c r="K48" i="4"/>
  <c r="J48" i="4"/>
  <c r="H48" i="4"/>
  <c r="G48" i="4"/>
  <c r="F48" i="4"/>
  <c r="F46" i="4"/>
  <c r="V46" i="4"/>
  <c r="U46" i="4"/>
  <c r="T46" i="4"/>
  <c r="Q46" i="4"/>
  <c r="P46" i="4"/>
  <c r="O46" i="4"/>
  <c r="L46" i="4"/>
  <c r="K46" i="4"/>
  <c r="J46" i="4"/>
  <c r="H46" i="4"/>
  <c r="G46" i="4"/>
  <c r="V44" i="4"/>
  <c r="U44" i="4"/>
  <c r="T44" i="4"/>
  <c r="Q44" i="4"/>
  <c r="P44" i="4"/>
  <c r="O44" i="4"/>
  <c r="L44" i="4"/>
  <c r="K44" i="4"/>
  <c r="J44" i="4"/>
  <c r="H44" i="4"/>
  <c r="G44" i="4"/>
  <c r="F44" i="4"/>
  <c r="V43" i="4"/>
  <c r="U43" i="4"/>
  <c r="T43" i="4"/>
  <c r="Q43" i="4"/>
  <c r="P43" i="4"/>
  <c r="O43" i="4"/>
  <c r="L43" i="4"/>
  <c r="K43" i="4"/>
  <c r="J43" i="4"/>
  <c r="H43" i="4"/>
  <c r="G43" i="4"/>
  <c r="F43" i="4"/>
  <c r="V42" i="4"/>
  <c r="U42" i="4"/>
  <c r="T42" i="4"/>
  <c r="Q42" i="4"/>
  <c r="P42" i="4"/>
  <c r="O42" i="4"/>
  <c r="L42" i="4"/>
  <c r="K42" i="4"/>
  <c r="J42" i="4"/>
  <c r="H42" i="4"/>
  <c r="G42" i="4"/>
  <c r="F42" i="4"/>
  <c r="V41" i="4"/>
  <c r="U41" i="4"/>
  <c r="T41" i="4"/>
  <c r="Q41" i="4"/>
  <c r="P41" i="4"/>
  <c r="O41" i="4"/>
  <c r="L41" i="4"/>
  <c r="K41" i="4"/>
  <c r="J41" i="4"/>
  <c r="H41" i="4"/>
  <c r="G41" i="4"/>
  <c r="F41" i="4"/>
  <c r="F35" i="4"/>
  <c r="V36" i="4"/>
  <c r="U36" i="4"/>
  <c r="T36" i="4"/>
  <c r="Q36" i="4"/>
  <c r="P36" i="4"/>
  <c r="O36" i="4"/>
  <c r="L36" i="4"/>
  <c r="K36" i="4"/>
  <c r="J36" i="4"/>
  <c r="H36" i="4"/>
  <c r="G36" i="4"/>
  <c r="V37" i="4"/>
  <c r="U37" i="4"/>
  <c r="T37" i="4"/>
  <c r="Q37" i="4"/>
  <c r="P37" i="4"/>
  <c r="O37" i="4"/>
  <c r="L37" i="4"/>
  <c r="K37" i="4"/>
  <c r="J37" i="4"/>
  <c r="H37" i="4"/>
  <c r="G37" i="4"/>
  <c r="F37" i="4"/>
  <c r="G25" i="4"/>
  <c r="F20" i="4"/>
  <c r="D105" i="1"/>
  <c r="D102" i="1"/>
  <c r="D101" i="1"/>
  <c r="D88" i="1"/>
  <c r="D87" i="1"/>
  <c r="D86" i="1"/>
  <c r="D83" i="1"/>
  <c r="D82" i="1"/>
  <c r="D81" i="1"/>
  <c r="D80" i="1"/>
  <c r="D77" i="1"/>
  <c r="D76" i="1"/>
  <c r="D75" i="1"/>
  <c r="D74" i="1"/>
  <c r="D73" i="1"/>
  <c r="D71" i="1"/>
  <c r="D70" i="1"/>
  <c r="D69" i="1"/>
  <c r="D68" i="1"/>
  <c r="D57" i="1"/>
  <c r="D56" i="1"/>
  <c r="D54" i="1"/>
  <c r="D53" i="1"/>
  <c r="D46" i="1"/>
  <c r="D45" i="1"/>
  <c r="D43" i="1"/>
  <c r="D66" i="1"/>
  <c r="D65" i="1"/>
  <c r="D63" i="1"/>
  <c r="D62" i="1"/>
  <c r="D61" i="1"/>
  <c r="D60" i="1"/>
  <c r="D59" i="1"/>
  <c r="D58" i="1"/>
  <c r="D52" i="1"/>
  <c r="D51" i="1"/>
  <c r="D49" i="1"/>
  <c r="D50" i="1"/>
  <c r="D48" i="1"/>
  <c r="D41" i="1"/>
  <c r="D36" i="1"/>
  <c r="D35" i="1"/>
  <c r="D27" i="1"/>
  <c r="D23" i="1"/>
  <c r="D19" i="1"/>
  <c r="D18" i="1"/>
  <c r="D17" i="1"/>
  <c r="D16" i="1"/>
  <c r="B88" i="2" l="1"/>
  <c r="B84" i="2"/>
  <c r="C11" i="2"/>
  <c r="J89" i="4"/>
  <c r="J90" i="4"/>
  <c r="J91" i="4"/>
  <c r="M101" i="2"/>
  <c r="W101" i="2"/>
  <c r="H108" i="4"/>
  <c r="H106" i="4" s="1"/>
  <c r="H102" i="4" s="1"/>
  <c r="I105" i="4"/>
  <c r="I104" i="4"/>
  <c r="V95" i="4"/>
  <c r="U95" i="4"/>
  <c r="T95" i="4"/>
  <c r="Q95" i="4"/>
  <c r="P95" i="4"/>
  <c r="O95" i="4"/>
  <c r="L95" i="4"/>
  <c r="K95" i="4"/>
  <c r="J95" i="4"/>
  <c r="H95" i="4"/>
  <c r="G95" i="4"/>
  <c r="B97" i="4" l="1"/>
  <c r="B118" i="4"/>
  <c r="F108" i="4"/>
  <c r="I103" i="4"/>
  <c r="I107" i="4"/>
  <c r="I108" i="4"/>
  <c r="K117" i="4"/>
  <c r="N101" i="2"/>
  <c r="S101" i="2" s="1"/>
  <c r="E101" i="2" s="1"/>
  <c r="B102" i="2"/>
  <c r="F95" i="4"/>
  <c r="T94" i="4"/>
  <c r="N117" i="4" l="1"/>
  <c r="S117" i="4"/>
  <c r="C28" i="2"/>
  <c r="C27" i="2"/>
  <c r="C26" i="2"/>
  <c r="V35" i="4"/>
  <c r="U35" i="4"/>
  <c r="T35" i="4"/>
  <c r="Q35" i="4"/>
  <c r="P35" i="4"/>
  <c r="O35" i="4"/>
  <c r="L35" i="4"/>
  <c r="K35" i="4"/>
  <c r="J35" i="4"/>
  <c r="H35" i="4"/>
  <c r="G35" i="4"/>
  <c r="V34" i="4"/>
  <c r="U34" i="4"/>
  <c r="T34" i="4"/>
  <c r="Q34" i="4"/>
  <c r="P34" i="4"/>
  <c r="O34" i="4"/>
  <c r="L34" i="4"/>
  <c r="K34" i="4"/>
  <c r="J34" i="4"/>
  <c r="H34" i="4"/>
  <c r="G34" i="4"/>
  <c r="F34" i="4"/>
  <c r="V31" i="4"/>
  <c r="U31" i="4"/>
  <c r="T31" i="4"/>
  <c r="Q31" i="4"/>
  <c r="P31" i="4"/>
  <c r="O31" i="4"/>
  <c r="L31" i="4"/>
  <c r="K31" i="4"/>
  <c r="H31" i="4"/>
  <c r="G31" i="4"/>
  <c r="V30" i="4"/>
  <c r="U30" i="4"/>
  <c r="T30" i="4"/>
  <c r="Q30" i="4"/>
  <c r="P30" i="4"/>
  <c r="O30" i="4"/>
  <c r="L30" i="4"/>
  <c r="K30" i="4"/>
  <c r="J30" i="4"/>
  <c r="H30" i="4"/>
  <c r="G30" i="4"/>
  <c r="F30" i="4"/>
  <c r="V29" i="4"/>
  <c r="U29" i="4"/>
  <c r="T29" i="4"/>
  <c r="Q29" i="4"/>
  <c r="P29" i="4"/>
  <c r="O29" i="4"/>
  <c r="L29" i="4"/>
  <c r="K29" i="4"/>
  <c r="J29" i="4"/>
  <c r="H29" i="4"/>
  <c r="G29" i="4"/>
  <c r="F29" i="4"/>
  <c r="V28" i="4"/>
  <c r="U28" i="4"/>
  <c r="T28" i="4"/>
  <c r="Q28" i="4"/>
  <c r="P28" i="4"/>
  <c r="O28" i="4"/>
  <c r="L28" i="4"/>
  <c r="K28" i="4"/>
  <c r="J28" i="4"/>
  <c r="H28" i="4"/>
  <c r="G28" i="4"/>
  <c r="F28" i="4"/>
  <c r="V27" i="4"/>
  <c r="U27" i="4"/>
  <c r="T27" i="4"/>
  <c r="Q27" i="4"/>
  <c r="P27" i="4"/>
  <c r="O27" i="4"/>
  <c r="L27" i="4"/>
  <c r="K27" i="4"/>
  <c r="J27" i="4"/>
  <c r="H27" i="4"/>
  <c r="G27" i="4"/>
  <c r="F27" i="4"/>
  <c r="V26" i="4"/>
  <c r="U26" i="4"/>
  <c r="T26" i="4"/>
  <c r="Q26" i="4"/>
  <c r="P26" i="4"/>
  <c r="O26" i="4"/>
  <c r="L26" i="4"/>
  <c r="K26" i="4"/>
  <c r="J26" i="4"/>
  <c r="H26" i="4"/>
  <c r="G26" i="4"/>
  <c r="F26" i="4"/>
  <c r="V25" i="4"/>
  <c r="U25" i="4"/>
  <c r="T25" i="4"/>
  <c r="Q25" i="4"/>
  <c r="P25" i="4"/>
  <c r="O25" i="4"/>
  <c r="L25" i="4"/>
  <c r="K25" i="4"/>
  <c r="J25" i="4"/>
  <c r="H25" i="4"/>
  <c r="F25" i="4"/>
  <c r="V24" i="4"/>
  <c r="U24" i="4"/>
  <c r="T24" i="4"/>
  <c r="Q24" i="4"/>
  <c r="P24" i="4"/>
  <c r="O24" i="4"/>
  <c r="L24" i="4"/>
  <c r="K24" i="4"/>
  <c r="J24" i="4"/>
  <c r="H24" i="4"/>
  <c r="G24" i="4"/>
  <c r="F24" i="4"/>
  <c r="V23" i="4"/>
  <c r="U23" i="4"/>
  <c r="T23" i="4"/>
  <c r="Q23" i="4"/>
  <c r="P23" i="4"/>
  <c r="O23" i="4"/>
  <c r="L23" i="4"/>
  <c r="K23" i="4"/>
  <c r="J23" i="4"/>
  <c r="H23" i="4"/>
  <c r="G23" i="4"/>
  <c r="F23" i="4"/>
  <c r="V22" i="4"/>
  <c r="U22" i="4"/>
  <c r="T22" i="4"/>
  <c r="Q22" i="4"/>
  <c r="P22" i="4"/>
  <c r="O22" i="4"/>
  <c r="L22" i="4"/>
  <c r="K22" i="4"/>
  <c r="J22" i="4"/>
  <c r="H22" i="4"/>
  <c r="G22" i="4"/>
  <c r="F22" i="4"/>
  <c r="V21" i="4"/>
  <c r="U21" i="4"/>
  <c r="T21" i="4"/>
  <c r="Q21" i="4"/>
  <c r="P21" i="4"/>
  <c r="O21" i="4"/>
  <c r="L21" i="4"/>
  <c r="K21" i="4"/>
  <c r="J21" i="4"/>
  <c r="H21" i="4"/>
  <c r="G21" i="4"/>
  <c r="F21" i="4"/>
  <c r="V20" i="4"/>
  <c r="U20" i="4"/>
  <c r="T20" i="4"/>
  <c r="Q20" i="4"/>
  <c r="P20" i="4"/>
  <c r="O20" i="4"/>
  <c r="L20" i="4"/>
  <c r="K20" i="4"/>
  <c r="J20" i="4"/>
  <c r="H20" i="4"/>
  <c r="G20" i="4"/>
  <c r="V19" i="4"/>
  <c r="U19" i="4"/>
  <c r="T19" i="4"/>
  <c r="Q19" i="4"/>
  <c r="P19" i="4"/>
  <c r="O19" i="4"/>
  <c r="L19" i="4"/>
  <c r="K19" i="4"/>
  <c r="J19" i="4"/>
  <c r="H19" i="4"/>
  <c r="G19" i="4"/>
  <c r="F19" i="4"/>
  <c r="W69" i="4"/>
  <c r="R69" i="4"/>
  <c r="M69" i="4"/>
  <c r="I69" i="4"/>
  <c r="V40" i="4"/>
  <c r="U40" i="4"/>
  <c r="T40" i="4"/>
  <c r="Q40" i="4"/>
  <c r="P40" i="4"/>
  <c r="O40" i="4"/>
  <c r="L40" i="4"/>
  <c r="K40" i="4"/>
  <c r="J40" i="4"/>
  <c r="H40" i="4"/>
  <c r="G40" i="4"/>
  <c r="F40" i="4"/>
  <c r="N30" i="4" l="1"/>
  <c r="I106" i="4"/>
  <c r="N69" i="4"/>
  <c r="S69" i="4" s="1"/>
  <c r="M40" i="4"/>
  <c r="W40" i="4"/>
  <c r="I40" i="4"/>
  <c r="R40" i="4"/>
  <c r="D40" i="1"/>
  <c r="D39" i="1"/>
  <c r="D38" i="1"/>
  <c r="D34" i="1"/>
  <c r="D33" i="1"/>
  <c r="D32" i="1"/>
  <c r="D31" i="1"/>
  <c r="D28" i="1"/>
  <c r="D25" i="1"/>
  <c r="C55" i="1"/>
  <c r="C42" i="1" s="1"/>
  <c r="D44" i="1"/>
  <c r="C94" i="1"/>
  <c r="S30" i="4" l="1"/>
  <c r="D67" i="1"/>
  <c r="D78" i="1"/>
  <c r="D91" i="1"/>
  <c r="D92" i="1"/>
  <c r="D100" i="1"/>
  <c r="D104" i="1"/>
  <c r="N40" i="4"/>
  <c r="S40" i="4" s="1"/>
  <c r="D103" i="1" l="1"/>
  <c r="D99" i="1" l="1"/>
  <c r="T89" i="2" l="1"/>
  <c r="D26" i="1" l="1"/>
  <c r="C25" i="2" l="1"/>
  <c r="M80" i="4" l="1"/>
  <c r="I102" i="4"/>
  <c r="W41" i="4"/>
  <c r="W42" i="4"/>
  <c r="W43" i="4"/>
  <c r="W44" i="4"/>
  <c r="W46" i="4"/>
  <c r="W80" i="4"/>
  <c r="R41" i="4"/>
  <c r="R42" i="4"/>
  <c r="R43" i="4"/>
  <c r="R44" i="4"/>
  <c r="R46" i="4"/>
  <c r="R80" i="4"/>
  <c r="M41" i="4"/>
  <c r="M42" i="4"/>
  <c r="M43" i="4"/>
  <c r="M44" i="4"/>
  <c r="M46" i="4"/>
  <c r="I44" i="4"/>
  <c r="D55" i="1"/>
  <c r="M26" i="2"/>
  <c r="I43" i="4" l="1"/>
  <c r="I42" i="4"/>
  <c r="I41" i="4"/>
  <c r="I80" i="4"/>
  <c r="N44" i="4" l="1"/>
  <c r="N80" i="4"/>
  <c r="N41" i="4"/>
  <c r="N42" i="4"/>
  <c r="N43" i="4"/>
  <c r="B79" i="2"/>
  <c r="B73" i="2"/>
  <c r="B66" i="2"/>
  <c r="B49" i="2"/>
  <c r="B41" i="2"/>
  <c r="B31" i="2"/>
  <c r="B11" i="2"/>
  <c r="C10" i="2"/>
  <c r="S42" i="4" l="1"/>
  <c r="S80" i="4"/>
  <c r="E80" i="4"/>
  <c r="S43" i="4"/>
  <c r="S41" i="4"/>
  <c r="A38" i="1"/>
  <c r="S44" i="4"/>
  <c r="B83" i="2"/>
  <c r="B10" i="2"/>
  <c r="B36" i="2"/>
  <c r="W103" i="2"/>
  <c r="R103" i="2"/>
  <c r="M103" i="2"/>
  <c r="I103" i="2"/>
  <c r="W100" i="2"/>
  <c r="R100" i="2"/>
  <c r="M100" i="2"/>
  <c r="I100" i="2"/>
  <c r="W98" i="2"/>
  <c r="R98" i="2"/>
  <c r="R114" i="4" s="1"/>
  <c r="M98" i="2"/>
  <c r="M114" i="4" s="1"/>
  <c r="I98" i="2"/>
  <c r="W97" i="2"/>
  <c r="R97" i="2"/>
  <c r="R112" i="4" s="1"/>
  <c r="M97" i="2"/>
  <c r="M112" i="4" s="1"/>
  <c r="I97" i="2"/>
  <c r="W96" i="2"/>
  <c r="R96" i="2"/>
  <c r="R111" i="4" s="1"/>
  <c r="M96" i="2"/>
  <c r="M111" i="4" s="1"/>
  <c r="I96" i="2"/>
  <c r="W95" i="2"/>
  <c r="R95" i="2"/>
  <c r="R110" i="4" s="1"/>
  <c r="M95" i="2"/>
  <c r="M110" i="4" s="1"/>
  <c r="I95" i="2"/>
  <c r="V94" i="2"/>
  <c r="U94" i="2"/>
  <c r="T94" i="2"/>
  <c r="Q94" i="2"/>
  <c r="P94" i="2"/>
  <c r="O94" i="2"/>
  <c r="L94" i="2"/>
  <c r="K94" i="2"/>
  <c r="J94" i="2"/>
  <c r="F94" i="2"/>
  <c r="V91" i="2"/>
  <c r="U91" i="2"/>
  <c r="T91" i="2"/>
  <c r="Q91" i="2"/>
  <c r="P91" i="2"/>
  <c r="O91" i="2"/>
  <c r="L91" i="2"/>
  <c r="K91" i="2"/>
  <c r="J91" i="2"/>
  <c r="F91" i="2"/>
  <c r="V89" i="2"/>
  <c r="U89" i="2"/>
  <c r="Q89" i="2"/>
  <c r="Q88" i="2" s="1"/>
  <c r="P89" i="2"/>
  <c r="O89" i="2"/>
  <c r="L89" i="2"/>
  <c r="L88" i="2" s="1"/>
  <c r="K89" i="2"/>
  <c r="K88" i="2" s="1"/>
  <c r="J89" i="2"/>
  <c r="F89" i="2"/>
  <c r="T88" i="2"/>
  <c r="W87" i="2"/>
  <c r="R87" i="2"/>
  <c r="R96" i="4" s="1"/>
  <c r="M87" i="2"/>
  <c r="M96" i="4" s="1"/>
  <c r="I87" i="2"/>
  <c r="W86" i="2"/>
  <c r="R86" i="2"/>
  <c r="R95" i="4" s="1"/>
  <c r="M86" i="2"/>
  <c r="M95" i="4" s="1"/>
  <c r="I86" i="2"/>
  <c r="W85" i="2"/>
  <c r="R85" i="2"/>
  <c r="R94" i="4" s="1"/>
  <c r="M85" i="2"/>
  <c r="M94" i="4" s="1"/>
  <c r="I85" i="2"/>
  <c r="V84" i="2"/>
  <c r="U84" i="2"/>
  <c r="T84" i="2"/>
  <c r="Q84" i="2"/>
  <c r="P84" i="2"/>
  <c r="O84" i="2"/>
  <c r="L84" i="2"/>
  <c r="K84" i="2"/>
  <c r="J84" i="2"/>
  <c r="F84" i="2"/>
  <c r="F102" i="2" s="1"/>
  <c r="W82" i="2"/>
  <c r="R82" i="2"/>
  <c r="R91" i="4" s="1"/>
  <c r="M82" i="2"/>
  <c r="M91" i="4" s="1"/>
  <c r="I82" i="2"/>
  <c r="W81" i="2"/>
  <c r="R81" i="2"/>
  <c r="R90" i="4" s="1"/>
  <c r="M81" i="2"/>
  <c r="M90" i="4" s="1"/>
  <c r="I81" i="2"/>
  <c r="W80" i="2"/>
  <c r="R80" i="2"/>
  <c r="R89" i="4" s="1"/>
  <c r="M80" i="2"/>
  <c r="M89" i="4" s="1"/>
  <c r="I80" i="2"/>
  <c r="V79" i="2"/>
  <c r="V87" i="4" s="1"/>
  <c r="U79" i="2"/>
  <c r="U87" i="4" s="1"/>
  <c r="T79" i="2"/>
  <c r="Q79" i="2"/>
  <c r="Q87" i="4" s="1"/>
  <c r="P79" i="2"/>
  <c r="P87" i="4" s="1"/>
  <c r="O79" i="2"/>
  <c r="O87" i="4" s="1"/>
  <c r="L79" i="2"/>
  <c r="L87" i="4" s="1"/>
  <c r="K79" i="2"/>
  <c r="K87" i="4" s="1"/>
  <c r="J79" i="2"/>
  <c r="J87" i="4" s="1"/>
  <c r="W77" i="2"/>
  <c r="R77" i="2"/>
  <c r="I77" i="2"/>
  <c r="W76" i="2"/>
  <c r="R76" i="2"/>
  <c r="R85" i="4" s="1"/>
  <c r="I76" i="2"/>
  <c r="W75" i="2"/>
  <c r="R75" i="2"/>
  <c r="R84" i="4" s="1"/>
  <c r="I75" i="2"/>
  <c r="W74" i="2"/>
  <c r="R74" i="2"/>
  <c r="R83" i="4" s="1"/>
  <c r="I74" i="2"/>
  <c r="V73" i="2"/>
  <c r="U73" i="2"/>
  <c r="U58" i="2" s="1"/>
  <c r="Q73" i="2"/>
  <c r="P73" i="2"/>
  <c r="O73" i="2"/>
  <c r="W72" i="2"/>
  <c r="R72" i="2"/>
  <c r="R81" i="4" s="1"/>
  <c r="M72" i="2"/>
  <c r="M81" i="4" s="1"/>
  <c r="I72" i="2"/>
  <c r="W70" i="2"/>
  <c r="R70" i="2"/>
  <c r="R79" i="4" s="1"/>
  <c r="M70" i="2"/>
  <c r="M79" i="4" s="1"/>
  <c r="I70" i="2"/>
  <c r="W69" i="2"/>
  <c r="R69" i="2"/>
  <c r="R78" i="4" s="1"/>
  <c r="M69" i="2"/>
  <c r="M78" i="4" s="1"/>
  <c r="I69" i="2"/>
  <c r="W68" i="2"/>
  <c r="R68" i="2"/>
  <c r="R77" i="4" s="1"/>
  <c r="M68" i="2"/>
  <c r="M77" i="4" s="1"/>
  <c r="I68" i="2"/>
  <c r="W67" i="2"/>
  <c r="R67" i="2"/>
  <c r="R76" i="4" s="1"/>
  <c r="M67" i="2"/>
  <c r="M76" i="4" s="1"/>
  <c r="I67" i="2"/>
  <c r="W66" i="2"/>
  <c r="Q66" i="2"/>
  <c r="P66" i="2"/>
  <c r="O66" i="2"/>
  <c r="L66" i="2"/>
  <c r="K66" i="2"/>
  <c r="J66" i="2"/>
  <c r="F66" i="2"/>
  <c r="F58" i="2" s="1"/>
  <c r="W65" i="2"/>
  <c r="R65" i="2"/>
  <c r="R74" i="4" s="1"/>
  <c r="M65" i="2"/>
  <c r="M74" i="4" s="1"/>
  <c r="I65" i="2"/>
  <c r="W64" i="2"/>
  <c r="R64" i="2"/>
  <c r="R73" i="4" s="1"/>
  <c r="M64" i="2"/>
  <c r="M73" i="4" s="1"/>
  <c r="I64" i="2"/>
  <c r="W63" i="2"/>
  <c r="R63" i="2"/>
  <c r="R72" i="4" s="1"/>
  <c r="M63" i="2"/>
  <c r="M72" i="4" s="1"/>
  <c r="I63" i="2"/>
  <c r="W62" i="2"/>
  <c r="R62" i="2"/>
  <c r="R71" i="4" s="1"/>
  <c r="M62" i="2"/>
  <c r="M71" i="4" s="1"/>
  <c r="I62" i="2"/>
  <c r="W61" i="2"/>
  <c r="R61" i="2"/>
  <c r="R70" i="4" s="1"/>
  <c r="M61" i="2"/>
  <c r="M70" i="4" s="1"/>
  <c r="I61" i="2"/>
  <c r="W60" i="2"/>
  <c r="R60" i="2"/>
  <c r="M60" i="2"/>
  <c r="I60" i="2"/>
  <c r="W59" i="2"/>
  <c r="R59" i="2"/>
  <c r="R68" i="4" s="1"/>
  <c r="M59" i="2"/>
  <c r="M68" i="4" s="1"/>
  <c r="I59" i="2"/>
  <c r="W57" i="2"/>
  <c r="R57" i="2"/>
  <c r="M57" i="2"/>
  <c r="I57" i="2"/>
  <c r="W56" i="2"/>
  <c r="R56" i="2"/>
  <c r="M56" i="2"/>
  <c r="I56" i="2"/>
  <c r="W55" i="2"/>
  <c r="R55" i="2"/>
  <c r="R64" i="4" s="1"/>
  <c r="M55" i="2"/>
  <c r="M64" i="4" s="1"/>
  <c r="I55" i="2"/>
  <c r="I64" i="4" s="1"/>
  <c r="W54" i="2"/>
  <c r="R54" i="2"/>
  <c r="R63" i="4" s="1"/>
  <c r="M54" i="2"/>
  <c r="M63" i="4" s="1"/>
  <c r="I54" i="2"/>
  <c r="I63" i="4" s="1"/>
  <c r="W53" i="2"/>
  <c r="R53" i="2"/>
  <c r="R62" i="4" s="1"/>
  <c r="M53" i="2"/>
  <c r="M62" i="4" s="1"/>
  <c r="I53" i="2"/>
  <c r="W52" i="2"/>
  <c r="R52" i="2"/>
  <c r="R61" i="4" s="1"/>
  <c r="M52" i="2"/>
  <c r="M61" i="4" s="1"/>
  <c r="I52" i="2"/>
  <c r="W51" i="2"/>
  <c r="R51" i="2"/>
  <c r="R60" i="4" s="1"/>
  <c r="M51" i="2"/>
  <c r="M60" i="4" s="1"/>
  <c r="I51" i="2"/>
  <c r="W50" i="2"/>
  <c r="R50" i="2"/>
  <c r="R59" i="4" s="1"/>
  <c r="M50" i="2"/>
  <c r="M59" i="4" s="1"/>
  <c r="I50" i="2"/>
  <c r="V49" i="2"/>
  <c r="U49" i="2"/>
  <c r="T49" i="2"/>
  <c r="Q49" i="2"/>
  <c r="P49" i="2"/>
  <c r="O49" i="2"/>
  <c r="L49" i="2"/>
  <c r="K49" i="2"/>
  <c r="J49" i="2"/>
  <c r="W48" i="2"/>
  <c r="R48" i="2"/>
  <c r="R57" i="4" s="1"/>
  <c r="M48" i="2"/>
  <c r="M57" i="4" s="1"/>
  <c r="I48" i="2"/>
  <c r="W47" i="2"/>
  <c r="R47" i="2"/>
  <c r="R56" i="4" s="1"/>
  <c r="M47" i="2"/>
  <c r="M56" i="4" s="1"/>
  <c r="I47" i="2"/>
  <c r="W46" i="2"/>
  <c r="R46" i="2"/>
  <c r="R55" i="4" s="1"/>
  <c r="M46" i="2"/>
  <c r="M55" i="4" s="1"/>
  <c r="I46" i="2"/>
  <c r="T54" i="4"/>
  <c r="R45" i="2"/>
  <c r="R54" i="4" s="1"/>
  <c r="M45" i="2"/>
  <c r="M54" i="4" s="1"/>
  <c r="I45" i="2"/>
  <c r="W44" i="2"/>
  <c r="R44" i="2"/>
  <c r="R53" i="4" s="1"/>
  <c r="M44" i="2"/>
  <c r="M53" i="4" s="1"/>
  <c r="I44" i="2"/>
  <c r="W43" i="2"/>
  <c r="R43" i="2"/>
  <c r="R52" i="4" s="1"/>
  <c r="M43" i="2"/>
  <c r="M52" i="4" s="1"/>
  <c r="I43" i="2"/>
  <c r="W42" i="2"/>
  <c r="R42" i="2"/>
  <c r="R51" i="4" s="1"/>
  <c r="M42" i="2"/>
  <c r="M51" i="4" s="1"/>
  <c r="I42" i="2"/>
  <c r="Q41" i="2"/>
  <c r="P41" i="2"/>
  <c r="O41" i="2"/>
  <c r="L41" i="2"/>
  <c r="K41" i="2"/>
  <c r="W40" i="2"/>
  <c r="R40" i="2"/>
  <c r="R49" i="4" s="1"/>
  <c r="M40" i="2"/>
  <c r="M49" i="4" s="1"/>
  <c r="I40" i="2"/>
  <c r="W39" i="2"/>
  <c r="R39" i="2"/>
  <c r="R48" i="4" s="1"/>
  <c r="M39" i="2"/>
  <c r="M48" i="4" s="1"/>
  <c r="I39" i="2"/>
  <c r="V38" i="2"/>
  <c r="U38" i="2"/>
  <c r="T38" i="2"/>
  <c r="T36" i="2" s="1"/>
  <c r="Q38" i="2"/>
  <c r="Q36" i="2" s="1"/>
  <c r="P38" i="2"/>
  <c r="O38" i="2"/>
  <c r="L38" i="2"/>
  <c r="K38" i="2"/>
  <c r="K47" i="4" s="1"/>
  <c r="J38" i="2"/>
  <c r="L36" i="2"/>
  <c r="V31" i="2"/>
  <c r="U31" i="2"/>
  <c r="T31" i="2"/>
  <c r="Q31" i="2"/>
  <c r="P31" i="2"/>
  <c r="O31" i="2"/>
  <c r="L31" i="2"/>
  <c r="K31" i="2"/>
  <c r="J31" i="2"/>
  <c r="F31" i="2"/>
  <c r="W30" i="2"/>
  <c r="R30" i="2"/>
  <c r="M30" i="2"/>
  <c r="I30" i="2"/>
  <c r="W29" i="2"/>
  <c r="R29" i="2"/>
  <c r="M29" i="2"/>
  <c r="I29" i="2"/>
  <c r="W28" i="2"/>
  <c r="R28" i="2"/>
  <c r="R37" i="4" s="1"/>
  <c r="M28" i="2"/>
  <c r="M37" i="4" s="1"/>
  <c r="I28" i="2"/>
  <c r="W27" i="2"/>
  <c r="R27" i="2"/>
  <c r="R36" i="4" s="1"/>
  <c r="M27" i="2"/>
  <c r="M36" i="4" s="1"/>
  <c r="I27" i="2"/>
  <c r="W26" i="2"/>
  <c r="R26" i="2"/>
  <c r="I26" i="2"/>
  <c r="W25" i="2"/>
  <c r="W34" i="4" s="1"/>
  <c r="R25" i="2"/>
  <c r="R34" i="4" s="1"/>
  <c r="M25" i="2"/>
  <c r="M34" i="4" s="1"/>
  <c r="I25" i="2"/>
  <c r="W18" i="2"/>
  <c r="W25" i="4" s="1"/>
  <c r="R18" i="2"/>
  <c r="R25" i="4" s="1"/>
  <c r="M18" i="2"/>
  <c r="M25" i="4" s="1"/>
  <c r="I18" i="2"/>
  <c r="I25" i="4" s="1"/>
  <c r="W17" i="2"/>
  <c r="W24" i="4" s="1"/>
  <c r="R17" i="2"/>
  <c r="R24" i="4" s="1"/>
  <c r="M17" i="2"/>
  <c r="M24" i="4" s="1"/>
  <c r="I17" i="2"/>
  <c r="I24" i="4" s="1"/>
  <c r="W16" i="2"/>
  <c r="R16" i="2"/>
  <c r="M16" i="2"/>
  <c r="I16" i="2"/>
  <c r="V10" i="2"/>
  <c r="U10" i="2"/>
  <c r="Q11" i="2"/>
  <c r="Q10" i="2" s="1"/>
  <c r="P11" i="2"/>
  <c r="P10" i="2" s="1"/>
  <c r="O11" i="2"/>
  <c r="L11" i="2"/>
  <c r="L10" i="2" s="1"/>
  <c r="K11" i="2"/>
  <c r="K10" i="2" s="1"/>
  <c r="H10" i="2"/>
  <c r="H17" i="4" s="1"/>
  <c r="G10" i="2"/>
  <c r="G17" i="4" s="1"/>
  <c r="K36" i="2" l="1"/>
  <c r="T58" i="2"/>
  <c r="T87" i="4"/>
  <c r="U88" i="2"/>
  <c r="U83" i="2" s="1"/>
  <c r="W52" i="4"/>
  <c r="W53" i="4"/>
  <c r="W57" i="4"/>
  <c r="W110" i="4"/>
  <c r="W114" i="4"/>
  <c r="W37" i="4"/>
  <c r="W59" i="4"/>
  <c r="W62" i="4"/>
  <c r="W68" i="4"/>
  <c r="W70" i="4"/>
  <c r="W72" i="4"/>
  <c r="W77" i="4"/>
  <c r="W81" i="4"/>
  <c r="J36" i="2"/>
  <c r="M36" i="2" s="1"/>
  <c r="V36" i="2"/>
  <c r="W48" i="4"/>
  <c r="W49" i="4"/>
  <c r="W85" i="4"/>
  <c r="W89" i="4"/>
  <c r="W90" i="4"/>
  <c r="W91" i="4"/>
  <c r="W51" i="4"/>
  <c r="W55" i="4"/>
  <c r="W56" i="4"/>
  <c r="W111" i="4"/>
  <c r="W112" i="4"/>
  <c r="W36" i="4"/>
  <c r="W31" i="2"/>
  <c r="W60" i="4"/>
  <c r="W61" i="4"/>
  <c r="W63" i="4"/>
  <c r="W64" i="4"/>
  <c r="W71" i="4"/>
  <c r="W73" i="4"/>
  <c r="W74" i="4"/>
  <c r="W76" i="4"/>
  <c r="W78" i="4"/>
  <c r="W79" i="4"/>
  <c r="W83" i="4"/>
  <c r="W94" i="4"/>
  <c r="W95" i="4"/>
  <c r="W96" i="4"/>
  <c r="R31" i="2"/>
  <c r="U36" i="2"/>
  <c r="N57" i="2"/>
  <c r="V58" i="2"/>
  <c r="O88" i="2"/>
  <c r="W84" i="4"/>
  <c r="N60" i="2"/>
  <c r="S60" i="2" s="1"/>
  <c r="E60" i="2" s="1"/>
  <c r="V88" i="2"/>
  <c r="V83" i="2" s="1"/>
  <c r="T83" i="2"/>
  <c r="T24" i="2" s="1"/>
  <c r="T23" i="2" s="1"/>
  <c r="P88" i="2"/>
  <c r="L83" i="2"/>
  <c r="J88" i="2"/>
  <c r="J83" i="2" s="1"/>
  <c r="W89" i="2"/>
  <c r="N27" i="2"/>
  <c r="I36" i="4"/>
  <c r="N28" i="2"/>
  <c r="I37" i="4"/>
  <c r="N29" i="2"/>
  <c r="N30" i="2"/>
  <c r="N42" i="2"/>
  <c r="I51" i="4"/>
  <c r="N43" i="2"/>
  <c r="I52" i="4"/>
  <c r="N45" i="2"/>
  <c r="I54" i="4"/>
  <c r="N47" i="2"/>
  <c r="I56" i="4"/>
  <c r="N59" i="2"/>
  <c r="N68" i="4" s="1"/>
  <c r="I68" i="4"/>
  <c r="N62" i="2"/>
  <c r="I71" i="4"/>
  <c r="N63" i="2"/>
  <c r="I72" i="4"/>
  <c r="N64" i="2"/>
  <c r="I73" i="4"/>
  <c r="N65" i="2"/>
  <c r="I74" i="4"/>
  <c r="N72" i="2"/>
  <c r="I81" i="4"/>
  <c r="T102" i="2"/>
  <c r="U102" i="2"/>
  <c r="V102" i="2"/>
  <c r="N85" i="2"/>
  <c r="N94" i="4" s="1"/>
  <c r="I94" i="4"/>
  <c r="N86" i="2"/>
  <c r="N95" i="4" s="1"/>
  <c r="I95" i="4"/>
  <c r="N95" i="2"/>
  <c r="I110" i="4"/>
  <c r="N100" i="2"/>
  <c r="Q58" i="2"/>
  <c r="O58" i="2"/>
  <c r="K77" i="2"/>
  <c r="L77" i="2"/>
  <c r="M79" i="2"/>
  <c r="M87" i="4" s="1"/>
  <c r="J77" i="2"/>
  <c r="N82" i="2"/>
  <c r="I91" i="4"/>
  <c r="N81" i="2"/>
  <c r="I90" i="4"/>
  <c r="I79" i="2"/>
  <c r="I87" i="4" s="1"/>
  <c r="N80" i="2"/>
  <c r="I89" i="4"/>
  <c r="I86" i="4"/>
  <c r="I85" i="4"/>
  <c r="I84" i="4"/>
  <c r="I73" i="2"/>
  <c r="I83" i="4"/>
  <c r="Q83" i="2"/>
  <c r="Q102" i="2"/>
  <c r="P102" i="2"/>
  <c r="O83" i="2"/>
  <c r="K83" i="2"/>
  <c r="N87" i="2"/>
  <c r="N96" i="4" s="1"/>
  <c r="I96" i="4"/>
  <c r="F88" i="2"/>
  <c r="I88" i="2" s="1"/>
  <c r="W94" i="2"/>
  <c r="R94" i="2"/>
  <c r="M94" i="2"/>
  <c r="N97" i="2"/>
  <c r="I112" i="4"/>
  <c r="N98" i="2"/>
  <c r="I114" i="4"/>
  <c r="I94" i="2"/>
  <c r="N96" i="2"/>
  <c r="I111" i="4"/>
  <c r="P58" i="2"/>
  <c r="R66" i="2"/>
  <c r="M66" i="2"/>
  <c r="N70" i="2"/>
  <c r="I79" i="4"/>
  <c r="N68" i="2"/>
  <c r="I77" i="4"/>
  <c r="N69" i="2"/>
  <c r="I78" i="4"/>
  <c r="N67" i="2"/>
  <c r="I76" i="4"/>
  <c r="I66" i="2"/>
  <c r="N61" i="2"/>
  <c r="I70" i="4"/>
  <c r="N56" i="2"/>
  <c r="P36" i="2"/>
  <c r="M49" i="2"/>
  <c r="N51" i="2"/>
  <c r="I60" i="4"/>
  <c r="N52" i="2"/>
  <c r="I61" i="4"/>
  <c r="I49" i="2"/>
  <c r="N53" i="2"/>
  <c r="I62" i="4"/>
  <c r="N50" i="2"/>
  <c r="I59" i="4"/>
  <c r="N48" i="2"/>
  <c r="I57" i="4"/>
  <c r="N46" i="2"/>
  <c r="I55" i="4"/>
  <c r="N44" i="2"/>
  <c r="N53" i="4" s="1"/>
  <c r="I53" i="4"/>
  <c r="I41" i="2"/>
  <c r="F50" i="4"/>
  <c r="M41" i="2"/>
  <c r="S44" i="2"/>
  <c r="S53" i="4" s="1"/>
  <c r="O36" i="2"/>
  <c r="W38" i="2"/>
  <c r="M38" i="2"/>
  <c r="N39" i="2"/>
  <c r="I48" i="4"/>
  <c r="N40" i="2"/>
  <c r="I49" i="4"/>
  <c r="I38" i="2"/>
  <c r="M31" i="2"/>
  <c r="I31" i="2"/>
  <c r="N25" i="2"/>
  <c r="I34" i="4"/>
  <c r="N26" i="2"/>
  <c r="R38" i="2"/>
  <c r="R41" i="2"/>
  <c r="W41" i="2"/>
  <c r="W45" i="2"/>
  <c r="R49" i="2"/>
  <c r="W49" i="2"/>
  <c r="S56" i="2"/>
  <c r="E56" i="2" s="1"/>
  <c r="S57" i="2"/>
  <c r="E57" i="2" s="1"/>
  <c r="R73" i="2"/>
  <c r="W73" i="2"/>
  <c r="R79" i="2"/>
  <c r="R87" i="4" s="1"/>
  <c r="W79" i="2"/>
  <c r="W87" i="4" s="1"/>
  <c r="G102" i="2"/>
  <c r="H102" i="2"/>
  <c r="J102" i="2"/>
  <c r="K102" i="2"/>
  <c r="L102" i="2"/>
  <c r="O102" i="2"/>
  <c r="I89" i="2"/>
  <c r="M89" i="2"/>
  <c r="R89" i="2"/>
  <c r="I90" i="2"/>
  <c r="M90" i="2"/>
  <c r="R90" i="2"/>
  <c r="W90" i="2"/>
  <c r="I91" i="2"/>
  <c r="M91" i="2"/>
  <c r="R91" i="2"/>
  <c r="W91" i="2"/>
  <c r="S100" i="2"/>
  <c r="N103" i="2"/>
  <c r="N54" i="2"/>
  <c r="N55" i="2"/>
  <c r="E18" i="2"/>
  <c r="E25" i="4" s="1"/>
  <c r="N18" i="2"/>
  <c r="W11" i="2"/>
  <c r="R11" i="2"/>
  <c r="O10" i="2"/>
  <c r="R10" i="2" s="1"/>
  <c r="M11" i="2"/>
  <c r="N17" i="2"/>
  <c r="J10" i="2"/>
  <c r="E17" i="2"/>
  <c r="E24" i="4" s="1"/>
  <c r="T10" i="2"/>
  <c r="I11" i="2"/>
  <c r="F10" i="2"/>
  <c r="F17" i="4" s="1"/>
  <c r="N16" i="2"/>
  <c r="N23" i="4" s="1"/>
  <c r="E16" i="2"/>
  <c r="S59" i="2"/>
  <c r="S68" i="4" s="1"/>
  <c r="N91" i="2"/>
  <c r="I84" i="2"/>
  <c r="M84" i="2"/>
  <c r="R84" i="2"/>
  <c r="W84" i="2"/>
  <c r="N11" i="2" l="1"/>
  <c r="N18" i="4" s="1"/>
  <c r="W10" i="2"/>
  <c r="M10" i="2"/>
  <c r="Q24" i="2"/>
  <c r="O24" i="2"/>
  <c r="S87" i="2"/>
  <c r="S96" i="4" s="1"/>
  <c r="E59" i="2"/>
  <c r="U24" i="2"/>
  <c r="U23" i="2" s="1"/>
  <c r="V24" i="2"/>
  <c r="M88" i="2"/>
  <c r="W54" i="4"/>
  <c r="X24" i="2"/>
  <c r="R88" i="2"/>
  <c r="E87" i="2"/>
  <c r="W83" i="2"/>
  <c r="E44" i="2"/>
  <c r="P83" i="2"/>
  <c r="R83" i="2" s="1"/>
  <c r="W88" i="2"/>
  <c r="N90" i="2"/>
  <c r="S90" i="2" s="1"/>
  <c r="E90" i="2" s="1"/>
  <c r="T32" i="4"/>
  <c r="N41" i="2"/>
  <c r="S41" i="2" s="1"/>
  <c r="E41" i="2" s="1"/>
  <c r="N89" i="2"/>
  <c r="S89" i="2" s="1"/>
  <c r="E89" i="2" s="1"/>
  <c r="S86" i="2"/>
  <c r="S85" i="2"/>
  <c r="E11" i="2"/>
  <c r="W102" i="2"/>
  <c r="S55" i="2"/>
  <c r="N64" i="4"/>
  <c r="S54" i="2"/>
  <c r="N63" i="4"/>
  <c r="S95" i="2"/>
  <c r="N110" i="4"/>
  <c r="S72" i="2"/>
  <c r="N81" i="4"/>
  <c r="S65" i="2"/>
  <c r="N74" i="4"/>
  <c r="S64" i="2"/>
  <c r="N73" i="4"/>
  <c r="S63" i="2"/>
  <c r="N72" i="4"/>
  <c r="S62" i="2"/>
  <c r="N71" i="4"/>
  <c r="S47" i="2"/>
  <c r="N56" i="4"/>
  <c r="S45" i="2"/>
  <c r="S54" i="4" s="1"/>
  <c r="N54" i="4"/>
  <c r="S43" i="2"/>
  <c r="N52" i="4"/>
  <c r="S42" i="2"/>
  <c r="N51" i="4"/>
  <c r="S30" i="2"/>
  <c r="E30" i="2" s="1"/>
  <c r="S29" i="2"/>
  <c r="E29" i="2" s="1"/>
  <c r="S28" i="2"/>
  <c r="N37" i="4"/>
  <c r="S27" i="2"/>
  <c r="N36" i="4"/>
  <c r="K86" i="4"/>
  <c r="J86" i="4"/>
  <c r="M77" i="2"/>
  <c r="L86" i="4"/>
  <c r="S82" i="2"/>
  <c r="N91" i="4"/>
  <c r="S81" i="2"/>
  <c r="N90" i="4"/>
  <c r="S80" i="2"/>
  <c r="N89" i="4"/>
  <c r="N79" i="2"/>
  <c r="N87" i="4" s="1"/>
  <c r="Q23" i="2"/>
  <c r="R102" i="2"/>
  <c r="M83" i="2"/>
  <c r="M102" i="2"/>
  <c r="F83" i="2"/>
  <c r="S98" i="2"/>
  <c r="N114" i="4"/>
  <c r="S97" i="2"/>
  <c r="N112" i="4"/>
  <c r="N94" i="2"/>
  <c r="S96" i="2"/>
  <c r="N111" i="4"/>
  <c r="I58" i="2"/>
  <c r="S68" i="2"/>
  <c r="N77" i="4"/>
  <c r="S69" i="2"/>
  <c r="N78" i="4"/>
  <c r="S70" i="2"/>
  <c r="N79" i="4"/>
  <c r="N66" i="2"/>
  <c r="S67" i="2"/>
  <c r="N76" i="4"/>
  <c r="S61" i="2"/>
  <c r="N70" i="4"/>
  <c r="S53" i="2"/>
  <c r="N62" i="4"/>
  <c r="S52" i="2"/>
  <c r="N61" i="4"/>
  <c r="S50" i="2"/>
  <c r="N59" i="4"/>
  <c r="N49" i="2"/>
  <c r="S49" i="2" s="1"/>
  <c r="E49" i="2" s="1"/>
  <c r="S51" i="2"/>
  <c r="N60" i="4"/>
  <c r="S48" i="2"/>
  <c r="N57" i="4"/>
  <c r="R36" i="2"/>
  <c r="H23" i="2"/>
  <c r="H32" i="4" s="1"/>
  <c r="H115" i="4" s="1"/>
  <c r="S46" i="2"/>
  <c r="N55" i="4"/>
  <c r="G23" i="2"/>
  <c r="G32" i="4" s="1"/>
  <c r="I36" i="2"/>
  <c r="N36" i="2" s="1"/>
  <c r="O23" i="2"/>
  <c r="U32" i="4"/>
  <c r="W36" i="2"/>
  <c r="S40" i="2"/>
  <c r="N49" i="4"/>
  <c r="N38" i="2"/>
  <c r="S38" i="2" s="1"/>
  <c r="E38" i="2" s="1"/>
  <c r="S39" i="2"/>
  <c r="N48" i="4"/>
  <c r="N31" i="2"/>
  <c r="S31" i="2" s="1"/>
  <c r="E31" i="2" s="1"/>
  <c r="S17" i="2"/>
  <c r="S24" i="4" s="1"/>
  <c r="N24" i="4"/>
  <c r="S18" i="2"/>
  <c r="S25" i="4" s="1"/>
  <c r="N25" i="4"/>
  <c r="S26" i="2"/>
  <c r="N35" i="4"/>
  <c r="S25" i="2"/>
  <c r="N34" i="4"/>
  <c r="S91" i="2"/>
  <c r="E91" i="2" s="1"/>
  <c r="I10" i="2"/>
  <c r="S103" i="2"/>
  <c r="N88" i="2"/>
  <c r="W58" i="2"/>
  <c r="R58" i="2"/>
  <c r="S11" i="2"/>
  <c r="S18" i="4" s="1"/>
  <c r="S16" i="2"/>
  <c r="S23" i="4" s="1"/>
  <c r="I102" i="2"/>
  <c r="N84" i="2"/>
  <c r="C37" i="1"/>
  <c r="V23" i="2" l="1"/>
  <c r="V32" i="4" s="1"/>
  <c r="N10" i="2"/>
  <c r="E10" i="2"/>
  <c r="P24" i="2"/>
  <c r="P23" i="2" s="1"/>
  <c r="O99" i="2"/>
  <c r="S57" i="4"/>
  <c r="E48" i="2"/>
  <c r="S77" i="4"/>
  <c r="E68" i="2"/>
  <c r="S114" i="4"/>
  <c r="E98" i="2"/>
  <c r="E114" i="4" s="1"/>
  <c r="S89" i="4"/>
  <c r="E80" i="2"/>
  <c r="S91" i="4"/>
  <c r="E82" i="2"/>
  <c r="S95" i="4"/>
  <c r="E86" i="2"/>
  <c r="S49" i="4"/>
  <c r="E40" i="2"/>
  <c r="H99" i="2"/>
  <c r="S59" i="4"/>
  <c r="E50" i="2"/>
  <c r="S62" i="4"/>
  <c r="E53" i="2"/>
  <c r="S76" i="4"/>
  <c r="E67" i="2"/>
  <c r="F24" i="2"/>
  <c r="F23" i="2" s="1"/>
  <c r="F32" i="4" s="1"/>
  <c r="Q99" i="2"/>
  <c r="V99" i="2"/>
  <c r="V105" i="2" s="1"/>
  <c r="S37" i="4"/>
  <c r="E28" i="2"/>
  <c r="S51" i="4"/>
  <c r="E42" i="2"/>
  <c r="S71" i="4"/>
  <c r="E62" i="2"/>
  <c r="S73" i="4"/>
  <c r="E64" i="2"/>
  <c r="S81" i="4"/>
  <c r="E72" i="2"/>
  <c r="S63" i="4"/>
  <c r="E54" i="2"/>
  <c r="E63" i="4" s="1"/>
  <c r="S35" i="4"/>
  <c r="E26" i="2"/>
  <c r="S48" i="4"/>
  <c r="E39" i="2"/>
  <c r="G99" i="2"/>
  <c r="S60" i="4"/>
  <c r="E51" i="2"/>
  <c r="S78" i="4"/>
  <c r="E69" i="2"/>
  <c r="S112" i="4"/>
  <c r="E97" i="2"/>
  <c r="S90" i="4"/>
  <c r="E81" i="2"/>
  <c r="S55" i="4"/>
  <c r="E46" i="2"/>
  <c r="S79" i="4"/>
  <c r="E70" i="2"/>
  <c r="U99" i="2"/>
  <c r="U105" i="2" s="1"/>
  <c r="S61" i="4"/>
  <c r="E52" i="2"/>
  <c r="S70" i="4"/>
  <c r="E61" i="2"/>
  <c r="S111" i="4"/>
  <c r="E96" i="2"/>
  <c r="S36" i="4"/>
  <c r="E27" i="2"/>
  <c r="S52" i="4"/>
  <c r="E43" i="2"/>
  <c r="S56" i="4"/>
  <c r="E47" i="2"/>
  <c r="E56" i="4" s="1"/>
  <c r="S72" i="4"/>
  <c r="E63" i="2"/>
  <c r="S74" i="4"/>
  <c r="E65" i="2"/>
  <c r="S110" i="4"/>
  <c r="E95" i="2"/>
  <c r="S64" i="4"/>
  <c r="E55" i="2"/>
  <c r="S94" i="4"/>
  <c r="E85" i="2"/>
  <c r="T99" i="2"/>
  <c r="T105" i="2" s="1"/>
  <c r="E45" i="2"/>
  <c r="S34" i="4"/>
  <c r="E25" i="2"/>
  <c r="J85" i="4"/>
  <c r="M76" i="2"/>
  <c r="L85" i="4"/>
  <c r="M86" i="4"/>
  <c r="N77" i="2"/>
  <c r="K85" i="4"/>
  <c r="S79" i="2"/>
  <c r="I83" i="2"/>
  <c r="S94" i="2"/>
  <c r="E94" i="2" s="1"/>
  <c r="S66" i="2"/>
  <c r="E66" i="2" s="1"/>
  <c r="W24" i="2"/>
  <c r="S36" i="2"/>
  <c r="S88" i="2"/>
  <c r="E88" i="2" s="1"/>
  <c r="N102" i="2"/>
  <c r="S84" i="2"/>
  <c r="E84" i="2" s="1"/>
  <c r="E102" i="2" s="1"/>
  <c r="D106" i="1"/>
  <c r="G109" i="4"/>
  <c r="H109" i="4"/>
  <c r="K109" i="4"/>
  <c r="L109" i="4"/>
  <c r="P109" i="4"/>
  <c r="Q109" i="4"/>
  <c r="U109" i="4"/>
  <c r="V109" i="4"/>
  <c r="C106" i="1"/>
  <c r="W23" i="2" l="1"/>
  <c r="S10" i="2"/>
  <c r="T109" i="4"/>
  <c r="O109" i="4"/>
  <c r="J109" i="4"/>
  <c r="F109" i="4"/>
  <c r="E36" i="2"/>
  <c r="E79" i="2"/>
  <c r="E87" i="4" s="1"/>
  <c r="S87" i="4"/>
  <c r="F99" i="2"/>
  <c r="I24" i="2"/>
  <c r="P99" i="2"/>
  <c r="R24" i="2"/>
  <c r="R23" i="2" s="1"/>
  <c r="K74" i="2"/>
  <c r="K84" i="4"/>
  <c r="J84" i="4"/>
  <c r="M75" i="2"/>
  <c r="L74" i="2"/>
  <c r="L84" i="4"/>
  <c r="S77" i="2"/>
  <c r="N86" i="4"/>
  <c r="M85" i="4"/>
  <c r="N76" i="2"/>
  <c r="N83" i="2"/>
  <c r="S102" i="2"/>
  <c r="I23" i="2"/>
  <c r="W99" i="2"/>
  <c r="W109" i="4"/>
  <c r="R109" i="4"/>
  <c r="M109" i="4"/>
  <c r="I109" i="4"/>
  <c r="I99" i="2" l="1"/>
  <c r="R99" i="2"/>
  <c r="S86" i="4"/>
  <c r="E77" i="2"/>
  <c r="L83" i="4"/>
  <c r="L73" i="2"/>
  <c r="M84" i="4"/>
  <c r="N75" i="2"/>
  <c r="K83" i="4"/>
  <c r="K73" i="2"/>
  <c r="N85" i="4"/>
  <c r="S76" i="2"/>
  <c r="J83" i="4"/>
  <c r="J73" i="2"/>
  <c r="J58" i="2" s="1"/>
  <c r="J24" i="2" s="1"/>
  <c r="M74" i="2"/>
  <c r="S83" i="2"/>
  <c r="E83" i="2" s="1"/>
  <c r="S85" i="4" l="1"/>
  <c r="E76" i="2"/>
  <c r="N109" i="4"/>
  <c r="L58" i="2"/>
  <c r="L24" i="2" s="1"/>
  <c r="M83" i="4"/>
  <c r="N74" i="2"/>
  <c r="S75" i="2"/>
  <c r="N84" i="4"/>
  <c r="M73" i="2"/>
  <c r="K58" i="2"/>
  <c r="K24" i="2" s="1"/>
  <c r="D96" i="1"/>
  <c r="D97" i="1"/>
  <c r="D95" i="1"/>
  <c r="S84" i="4" l="1"/>
  <c r="E75" i="2"/>
  <c r="S109" i="4"/>
  <c r="L23" i="2"/>
  <c r="L32" i="4" s="1"/>
  <c r="M58" i="2"/>
  <c r="N73" i="2"/>
  <c r="S74" i="2"/>
  <c r="N83" i="4"/>
  <c r="K23" i="2"/>
  <c r="K32" i="4" s="1"/>
  <c r="D90" i="1"/>
  <c r="C90" i="1"/>
  <c r="C89" i="1" s="1"/>
  <c r="D94" i="1"/>
  <c r="C85" i="1"/>
  <c r="C79" i="1"/>
  <c r="C72" i="1"/>
  <c r="K99" i="2" l="1"/>
  <c r="L99" i="2"/>
  <c r="S83" i="4"/>
  <c r="E74" i="2"/>
  <c r="D47" i="1"/>
  <c r="D42" i="1" s="1"/>
  <c r="D72" i="1"/>
  <c r="D79" i="1"/>
  <c r="D85" i="1"/>
  <c r="C115" i="1"/>
  <c r="D115" i="1"/>
  <c r="S73" i="2"/>
  <c r="E73" i="2" s="1"/>
  <c r="N58" i="2"/>
  <c r="J23" i="2"/>
  <c r="J32" i="4" s="1"/>
  <c r="M24" i="2"/>
  <c r="C64" i="1"/>
  <c r="J99" i="2" l="1"/>
  <c r="D64" i="1"/>
  <c r="S58" i="2"/>
  <c r="E58" i="2" s="1"/>
  <c r="M23" i="2"/>
  <c r="N24" i="2"/>
  <c r="M99" i="2" l="1"/>
  <c r="N23" i="2"/>
  <c r="S24" i="2"/>
  <c r="D15" i="1"/>
  <c r="N99" i="2" l="1"/>
  <c r="S23" i="2"/>
  <c r="E23" i="2"/>
  <c r="E99" i="2" l="1"/>
  <c r="S99" i="2"/>
  <c r="S32" i="4"/>
  <c r="U75" i="4" l="1"/>
  <c r="V75" i="4"/>
  <c r="P75" i="4"/>
  <c r="Q75" i="4"/>
  <c r="T75" i="4"/>
  <c r="O75" i="4"/>
  <c r="F75" i="4"/>
  <c r="G75" i="4"/>
  <c r="H75" i="4"/>
  <c r="J75" i="4"/>
  <c r="K75" i="4"/>
  <c r="L75" i="4"/>
  <c r="M75" i="4" l="1"/>
  <c r="I75" i="4"/>
  <c r="R75" i="4"/>
  <c r="W75" i="4"/>
  <c r="U99" i="4"/>
  <c r="V99" i="4"/>
  <c r="U98" i="4"/>
  <c r="V98" i="4"/>
  <c r="P99" i="4"/>
  <c r="Q99" i="4"/>
  <c r="P98" i="4"/>
  <c r="Q98" i="4"/>
  <c r="K99" i="4"/>
  <c r="L99" i="4"/>
  <c r="K98" i="4"/>
  <c r="L98" i="4"/>
  <c r="G99" i="4"/>
  <c r="H99" i="4"/>
  <c r="G98" i="4"/>
  <c r="H98" i="4"/>
  <c r="F98" i="4" l="1"/>
  <c r="F99" i="4"/>
  <c r="J98" i="4"/>
  <c r="J99" i="4"/>
  <c r="O98" i="4"/>
  <c r="O99" i="4"/>
  <c r="T98" i="4"/>
  <c r="T99" i="4"/>
  <c r="F101" i="4"/>
  <c r="F100" i="4"/>
  <c r="H101" i="4"/>
  <c r="H100" i="4"/>
  <c r="G101" i="4"/>
  <c r="G100" i="4"/>
  <c r="J101" i="4"/>
  <c r="J100" i="4"/>
  <c r="O101" i="4"/>
  <c r="O100" i="4"/>
  <c r="T101" i="4"/>
  <c r="T100" i="4"/>
  <c r="L101" i="4"/>
  <c r="L100" i="4"/>
  <c r="K101" i="4"/>
  <c r="K100" i="4"/>
  <c r="Q101" i="4"/>
  <c r="Q100" i="4"/>
  <c r="P101" i="4"/>
  <c r="P100" i="4"/>
  <c r="V101" i="4"/>
  <c r="V100" i="4"/>
  <c r="U101" i="4"/>
  <c r="U100" i="4"/>
  <c r="N75" i="4"/>
  <c r="W99" i="4"/>
  <c r="R99" i="4"/>
  <c r="M99" i="4"/>
  <c r="I99" i="4"/>
  <c r="W98" i="4"/>
  <c r="R98" i="4"/>
  <c r="M98" i="4"/>
  <c r="W116" i="4"/>
  <c r="R116" i="4"/>
  <c r="M116" i="4"/>
  <c r="E57" i="4"/>
  <c r="E59" i="4"/>
  <c r="E61" i="4"/>
  <c r="E70" i="4"/>
  <c r="E71" i="4"/>
  <c r="E72" i="4"/>
  <c r="E79" i="4"/>
  <c r="E81" i="4"/>
  <c r="E86" i="4"/>
  <c r="E89" i="4"/>
  <c r="E90" i="4"/>
  <c r="E91" i="4"/>
  <c r="E95" i="4"/>
  <c r="E111" i="4"/>
  <c r="E83" i="4" l="1"/>
  <c r="E28" i="4"/>
  <c r="N98" i="4"/>
  <c r="I98" i="4"/>
  <c r="I101" i="4"/>
  <c r="I100" i="4"/>
  <c r="M101" i="4"/>
  <c r="M100" i="4"/>
  <c r="R101" i="4"/>
  <c r="R100" i="4"/>
  <c r="W101" i="4"/>
  <c r="W100" i="4"/>
  <c r="N116" i="4"/>
  <c r="N99" i="4"/>
  <c r="E78" i="4"/>
  <c r="E112" i="4"/>
  <c r="E110" i="4"/>
  <c r="N29" i="4"/>
  <c r="N28" i="4"/>
  <c r="N27" i="4"/>
  <c r="N26" i="4"/>
  <c r="E29" i="4"/>
  <c r="E27" i="4"/>
  <c r="N22" i="4"/>
  <c r="N21" i="4"/>
  <c r="N20" i="4"/>
  <c r="E55" i="4"/>
  <c r="E53" i="4"/>
  <c r="E52" i="4"/>
  <c r="E51" i="4"/>
  <c r="E49" i="4"/>
  <c r="E48" i="4"/>
  <c r="E44" i="4"/>
  <c r="E43" i="4"/>
  <c r="E36" i="4"/>
  <c r="N19" i="4"/>
  <c r="F88" i="4"/>
  <c r="G88" i="4"/>
  <c r="H88" i="4"/>
  <c r="J88" i="4"/>
  <c r="K88" i="4"/>
  <c r="L88" i="4"/>
  <c r="O88" i="4"/>
  <c r="P88" i="4"/>
  <c r="Q88" i="4"/>
  <c r="T88" i="4"/>
  <c r="U88" i="4"/>
  <c r="V88" i="4"/>
  <c r="G58" i="4"/>
  <c r="H58" i="4"/>
  <c r="K58" i="4"/>
  <c r="L58" i="4"/>
  <c r="P58" i="4"/>
  <c r="Q58" i="4"/>
  <c r="U58" i="4"/>
  <c r="V58" i="4"/>
  <c r="G47" i="4"/>
  <c r="H47" i="4"/>
  <c r="J47" i="4"/>
  <c r="L47" i="4"/>
  <c r="P47" i="4"/>
  <c r="Q47" i="4"/>
  <c r="U47" i="4"/>
  <c r="V47" i="4"/>
  <c r="G97" i="4"/>
  <c r="H97" i="4"/>
  <c r="K97" i="4"/>
  <c r="L97" i="4"/>
  <c r="P97" i="4"/>
  <c r="Q97" i="4"/>
  <c r="U97" i="4"/>
  <c r="V97" i="4"/>
  <c r="G92" i="4"/>
  <c r="H92" i="4"/>
  <c r="T47" i="4" l="1"/>
  <c r="O47" i="4"/>
  <c r="F47" i="4"/>
  <c r="I93" i="4"/>
  <c r="R93" i="4"/>
  <c r="R118" i="4" s="1"/>
  <c r="O97" i="4"/>
  <c r="R97" i="4"/>
  <c r="F92" i="4"/>
  <c r="I92" i="4"/>
  <c r="F97" i="4"/>
  <c r="I97" i="4"/>
  <c r="J92" i="4"/>
  <c r="J97" i="4"/>
  <c r="T97" i="4"/>
  <c r="W97" i="4"/>
  <c r="T58" i="4"/>
  <c r="O58" i="4"/>
  <c r="J58" i="4"/>
  <c r="F58" i="4"/>
  <c r="T50" i="4"/>
  <c r="U50" i="4"/>
  <c r="V50" i="4"/>
  <c r="O50" i="4"/>
  <c r="O45" i="4"/>
  <c r="Q50" i="4"/>
  <c r="Q45" i="4"/>
  <c r="P50" i="4"/>
  <c r="L50" i="4"/>
  <c r="L45" i="4"/>
  <c r="K50" i="4"/>
  <c r="K45" i="4"/>
  <c r="J50" i="4"/>
  <c r="G50" i="4"/>
  <c r="I50" i="4"/>
  <c r="S75" i="4"/>
  <c r="K92" i="4"/>
  <c r="V82" i="4"/>
  <c r="V67" i="4"/>
  <c r="U82" i="4"/>
  <c r="U67" i="4"/>
  <c r="T82" i="4"/>
  <c r="T67" i="4"/>
  <c r="Q82" i="4"/>
  <c r="Q67" i="4"/>
  <c r="P82" i="4"/>
  <c r="P67" i="4"/>
  <c r="O82" i="4"/>
  <c r="L82" i="4"/>
  <c r="L67" i="4"/>
  <c r="K82" i="4"/>
  <c r="K67" i="4"/>
  <c r="J82" i="4"/>
  <c r="H82" i="4"/>
  <c r="H67" i="4"/>
  <c r="G82" i="4"/>
  <c r="G67" i="4"/>
  <c r="F82" i="4"/>
  <c r="L92" i="4"/>
  <c r="V93" i="4"/>
  <c r="U93" i="4"/>
  <c r="T93" i="4"/>
  <c r="Q93" i="4"/>
  <c r="P93" i="4"/>
  <c r="O93" i="4"/>
  <c r="L93" i="4"/>
  <c r="L118" i="4" s="1"/>
  <c r="K93" i="4"/>
  <c r="K118" i="4" s="1"/>
  <c r="J93" i="4"/>
  <c r="J118" i="4" s="1"/>
  <c r="H93" i="4"/>
  <c r="H118" i="4" s="1"/>
  <c r="G93" i="4"/>
  <c r="G118" i="4" s="1"/>
  <c r="F93" i="4"/>
  <c r="F118" i="4" s="1"/>
  <c r="H50" i="4"/>
  <c r="E96" i="4"/>
  <c r="N101" i="4"/>
  <c r="N100" i="4"/>
  <c r="V45" i="4"/>
  <c r="W47" i="4"/>
  <c r="P45" i="4"/>
  <c r="R47" i="4"/>
  <c r="M47" i="4"/>
  <c r="H45" i="4"/>
  <c r="I47" i="4"/>
  <c r="W50" i="4"/>
  <c r="R50" i="4"/>
  <c r="M50" i="4"/>
  <c r="W58" i="4"/>
  <c r="R58" i="4"/>
  <c r="M58" i="4"/>
  <c r="I58" i="4"/>
  <c r="W82" i="4"/>
  <c r="R82" i="4"/>
  <c r="M82" i="4"/>
  <c r="I82" i="4"/>
  <c r="W88" i="4"/>
  <c r="R88" i="4"/>
  <c r="M88" i="4"/>
  <c r="I88" i="4"/>
  <c r="E100" i="4"/>
  <c r="S116" i="4"/>
  <c r="W93" i="4"/>
  <c r="M93" i="4"/>
  <c r="M118" i="4" s="1"/>
  <c r="M97" i="4"/>
  <c r="E109" i="4"/>
  <c r="S19" i="4"/>
  <c r="S20" i="4"/>
  <c r="S21" i="4"/>
  <c r="S22" i="4"/>
  <c r="S26" i="4"/>
  <c r="S27" i="4"/>
  <c r="S28" i="4"/>
  <c r="S29" i="4"/>
  <c r="M45" i="4" l="1"/>
  <c r="R45" i="4"/>
  <c r="E101" i="4"/>
  <c r="S98" i="4"/>
  <c r="S99" i="4"/>
  <c r="E99" i="4"/>
  <c r="W67" i="4"/>
  <c r="R67" i="4"/>
  <c r="O67" i="4"/>
  <c r="F67" i="4"/>
  <c r="M67" i="4"/>
  <c r="J67" i="4"/>
  <c r="U45" i="4"/>
  <c r="T45" i="4"/>
  <c r="J45" i="4"/>
  <c r="G45" i="4"/>
  <c r="F45" i="4"/>
  <c r="M92" i="4"/>
  <c r="S101" i="4"/>
  <c r="S100" i="4"/>
  <c r="I46" i="4"/>
  <c r="O118" i="4"/>
  <c r="O92" i="4"/>
  <c r="P118" i="4"/>
  <c r="P92" i="4"/>
  <c r="Q118" i="4"/>
  <c r="Q92" i="4"/>
  <c r="T118" i="4"/>
  <c r="T92" i="4"/>
  <c r="U118" i="4"/>
  <c r="U92" i="4"/>
  <c r="V118" i="4"/>
  <c r="V92" i="4"/>
  <c r="N97" i="4"/>
  <c r="N82" i="4"/>
  <c r="I67" i="4"/>
  <c r="N47" i="4"/>
  <c r="I45" i="4"/>
  <c r="W45" i="4"/>
  <c r="A64" i="1" l="1"/>
  <c r="N92" i="4"/>
  <c r="N50" i="4"/>
  <c r="N58" i="4"/>
  <c r="N88" i="4"/>
  <c r="N93" i="4"/>
  <c r="N118" i="4" s="1"/>
  <c r="W92" i="4"/>
  <c r="R92" i="4"/>
  <c r="N46" i="4"/>
  <c r="E47" i="4"/>
  <c r="N45" i="4"/>
  <c r="S82" i="4" l="1"/>
  <c r="S46" i="4"/>
  <c r="S93" i="4"/>
  <c r="S118" i="4" s="1"/>
  <c r="E118" i="4"/>
  <c r="S58" i="4"/>
  <c r="S88" i="4"/>
  <c r="E88" i="4"/>
  <c r="S50" i="4"/>
  <c r="S97" i="4"/>
  <c r="N67" i="4"/>
  <c r="S92" i="4"/>
  <c r="S47" i="4"/>
  <c r="S67" i="4"/>
  <c r="E46" i="4" l="1"/>
  <c r="A43" i="1"/>
  <c r="A44" i="1" s="1"/>
  <c r="S45" i="4"/>
  <c r="D37" i="1"/>
  <c r="D14" i="1" l="1"/>
  <c r="O38" i="4" l="1"/>
  <c r="Q38" i="4" l="1"/>
  <c r="P38" i="4"/>
  <c r="R38" i="4"/>
  <c r="B58" i="2" l="1"/>
  <c r="C58" i="2" s="1"/>
  <c r="C65" i="4" l="1"/>
  <c r="B24" i="2"/>
  <c r="C24" i="2" l="1"/>
  <c r="B94" i="2" l="1"/>
  <c r="B23" i="2" l="1"/>
  <c r="B101" i="4"/>
  <c r="C101" i="4" s="1"/>
  <c r="B99" i="2" l="1"/>
  <c r="C23" i="2"/>
  <c r="F38" i="4"/>
  <c r="N38" i="4"/>
  <c r="C99" i="2" l="1"/>
  <c r="S38" i="4"/>
  <c r="T38" i="4" l="1"/>
  <c r="U38" i="4" l="1"/>
  <c r="W38" i="4" l="1"/>
  <c r="V38" i="4"/>
  <c r="I38" i="4" l="1"/>
  <c r="G38" i="4"/>
  <c r="H38" i="4" l="1"/>
  <c r="J38" i="4" l="1"/>
  <c r="K38" i="4" l="1"/>
  <c r="M38" i="4"/>
  <c r="L38" i="4" l="1"/>
  <c r="F39" i="4" l="1"/>
  <c r="F33" i="4"/>
  <c r="F115" i="4"/>
  <c r="G39" i="4" l="1"/>
  <c r="G33" i="4" l="1"/>
  <c r="G115" i="4"/>
  <c r="H39" i="4"/>
  <c r="J39" i="4" l="1"/>
  <c r="H33" i="4"/>
  <c r="I39" i="4"/>
  <c r="M39" i="4" l="1"/>
  <c r="L39" i="4"/>
  <c r="K39" i="4"/>
  <c r="J33" i="4"/>
  <c r="J115" i="4"/>
  <c r="N39" i="4" l="1"/>
  <c r="L33" i="4"/>
  <c r="L115" i="4"/>
  <c r="K33" i="4"/>
  <c r="K115" i="4"/>
  <c r="O39" i="4"/>
  <c r="O33" i="4" l="1"/>
  <c r="O115" i="4"/>
  <c r="N115" i="4" l="1"/>
  <c r="P39" i="4"/>
  <c r="N33" i="4"/>
  <c r="Q39" i="4" l="1"/>
  <c r="P33" i="4"/>
  <c r="P115" i="4" l="1"/>
  <c r="Q33" i="4"/>
  <c r="R39" i="4"/>
  <c r="S39" i="4" l="1"/>
  <c r="Q115" i="4" l="1"/>
  <c r="S33" i="4"/>
  <c r="U39" i="4"/>
  <c r="W39" i="4"/>
  <c r="T39" i="4"/>
  <c r="S115" i="4" l="1"/>
  <c r="R115" i="4"/>
  <c r="T33" i="4"/>
  <c r="U33" i="4"/>
  <c r="V39" i="4"/>
  <c r="V33" i="4" l="1"/>
  <c r="U115" i="4"/>
  <c r="T115" i="4"/>
  <c r="F31" i="4"/>
  <c r="V115" i="4" l="1"/>
  <c r="N31" i="4" l="1"/>
  <c r="E115" i="4" l="1"/>
  <c r="W115" i="4"/>
  <c r="S31" i="4"/>
  <c r="C30" i="1" l="1"/>
  <c r="D30" i="1" s="1"/>
  <c r="D89" i="1"/>
  <c r="C29" i="1" l="1"/>
  <c r="D29" i="1" s="1"/>
  <c r="D112" i="1"/>
  <c r="C112" i="1" l="1"/>
</calcChain>
</file>

<file path=xl/sharedStrings.xml><?xml version="1.0" encoding="utf-8"?>
<sst xmlns="http://schemas.openxmlformats.org/spreadsheetml/2006/main" count="1682" uniqueCount="315">
  <si>
    <t>ПЛАН</t>
  </si>
  <si>
    <t>финансово-хозяйственной деятельности муниципального унитарного предприятия"Жилищно-коммунальное хозяйство"</t>
  </si>
  <si>
    <t>январь</t>
  </si>
  <si>
    <t>февраль</t>
  </si>
  <si>
    <t>март</t>
  </si>
  <si>
    <t>1 кв-л</t>
  </si>
  <si>
    <t>2 кв-л</t>
  </si>
  <si>
    <t>6 мес</t>
  </si>
  <si>
    <t>3 кв-л</t>
  </si>
  <si>
    <t>9 мес</t>
  </si>
  <si>
    <t>4 кв-л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</si>
  <si>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</si>
  <si>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</si>
  <si>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</si>
  <si>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</si>
  <si>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</si>
  <si>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</si>
  <si>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</si>
  <si>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</si>
  <si>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</si>
  <si>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</t>
  </si>
  <si>
    <t>ВСЕГО ГОД</t>
  </si>
  <si>
    <t>Показатели</t>
  </si>
  <si>
    <r>
      <t>1.1.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Calibri"/>
        <family val="2"/>
        <charset val="204"/>
        <scheme val="minor"/>
      </rPr>
      <t xml:space="preserve">  доход от реализации продукции (работ, услуг),          в т.ч. </t>
    </r>
  </si>
  <si>
    <r>
      <t>1.1.1.</t>
    </r>
    <r>
      <rPr>
        <i/>
        <sz val="7"/>
        <color theme="1"/>
        <rFont val="Times New Roman"/>
        <family val="1"/>
        <charset val="204"/>
      </rPr>
      <t xml:space="preserve">  </t>
    </r>
    <r>
      <rPr>
        <i/>
        <sz val="14"/>
        <color theme="1"/>
        <rFont val="Calibri"/>
        <family val="2"/>
        <charset val="204"/>
        <scheme val="minor"/>
      </rPr>
      <t>доход по централизованному водоснабжению</t>
    </r>
  </si>
  <si>
    <t xml:space="preserve">  1.1.2.доход по                          централизованному водоотведению</t>
  </si>
  <si>
    <t xml:space="preserve"> 1.1.3.доход по подвозу воды</t>
  </si>
  <si>
    <t xml:space="preserve">1.1.4. доход за откачку септика </t>
  </si>
  <si>
    <r>
      <t>1.2.</t>
    </r>
    <r>
      <rPr>
        <sz val="14"/>
        <color theme="1"/>
        <rFont val="Calibri"/>
        <family val="2"/>
        <charset val="204"/>
        <scheme val="minor"/>
      </rPr>
      <t xml:space="preserve"> доход от строительно-монтажных работ</t>
    </r>
  </si>
  <si>
    <r>
      <t>1.3.</t>
    </r>
    <r>
      <rPr>
        <sz val="14"/>
        <color theme="1"/>
        <rFont val="Calibri"/>
        <family val="2"/>
        <charset val="204"/>
        <scheme val="minor"/>
      </rPr>
      <t xml:space="preserve"> доход от найма жилья</t>
    </r>
  </si>
  <si>
    <r>
      <t>1.4.</t>
    </r>
    <r>
      <rPr>
        <sz val="14"/>
        <color theme="1"/>
        <rFont val="Calibri"/>
        <family val="2"/>
        <charset val="204"/>
        <scheme val="minor"/>
      </rPr>
      <t xml:space="preserve"> доход от услуг паспортиста</t>
    </r>
  </si>
  <si>
    <t>1.Доход по предприятию  ВСЕГО:</t>
  </si>
  <si>
    <t>2. Расходы   ВСЕГО:</t>
  </si>
  <si>
    <t>2.1 себестоимость реализации, всего, в т.ч.</t>
  </si>
  <si>
    <t>Электроэнергия</t>
  </si>
  <si>
    <t xml:space="preserve">Материалы </t>
  </si>
  <si>
    <t>Прочие прямые расходы всего в т.ч.:</t>
  </si>
  <si>
    <t>- ОСАГО</t>
  </si>
  <si>
    <t>- Анализы воды (ЦГСЭН)</t>
  </si>
  <si>
    <t>- Страхование опасных объектов</t>
  </si>
  <si>
    <t>- Оплата больничных за счет работодателя</t>
  </si>
  <si>
    <t>Цеховые расходы всего в т.ч.:</t>
  </si>
  <si>
    <t>Техосмотр транспорт.средств</t>
  </si>
  <si>
    <t xml:space="preserve">Содержание автотранспорта: </t>
  </si>
  <si>
    <t>- ГСМ</t>
  </si>
  <si>
    <t>- запчасти</t>
  </si>
  <si>
    <t>Охрана труда:</t>
  </si>
  <si>
    <t>- спецпитание</t>
  </si>
  <si>
    <t>- спецодежда</t>
  </si>
  <si>
    <t>- медосмотр</t>
  </si>
  <si>
    <t>- другие (аптечки и т.д)</t>
  </si>
  <si>
    <t>Аренда гаража</t>
  </si>
  <si>
    <t>Содержание гаража:</t>
  </si>
  <si>
    <t>- Электроэнергия</t>
  </si>
  <si>
    <t>Общеэксплуатационные расходы всего в т.ч.:</t>
  </si>
  <si>
    <t>Командировочные расходы</t>
  </si>
  <si>
    <t>Расходы по подготовке кадров , обучению персонала</t>
  </si>
  <si>
    <t>Расходы на оплату консультац., информац. услуг и СМИ</t>
  </si>
  <si>
    <t>Канцелярские расходы</t>
  </si>
  <si>
    <t>Почтово-телеграфные расходы</t>
  </si>
  <si>
    <t>Услуги связи (Телефонные расходы)</t>
  </si>
  <si>
    <t>Содержание вычислит. и копиров.-множит. техники</t>
  </si>
  <si>
    <t>Содержание зданий (офиса):</t>
  </si>
  <si>
    <t>- вывоз ТБО</t>
  </si>
  <si>
    <t>- материалы для нужд офиса</t>
  </si>
  <si>
    <t>Использование личного транспорта</t>
  </si>
  <si>
    <t xml:space="preserve"> Налоги и сборы: </t>
  </si>
  <si>
    <t>Водный налог</t>
  </si>
  <si>
    <t>Налог на загрязнение</t>
  </si>
  <si>
    <t>Налог УСНО</t>
  </si>
  <si>
    <t>Другие:</t>
  </si>
  <si>
    <t>Нотариус</t>
  </si>
  <si>
    <t>гос пошлина</t>
  </si>
  <si>
    <t>услуги банка</t>
  </si>
  <si>
    <t>материальная помощь</t>
  </si>
  <si>
    <t>Затраты на оплату труда с учетом ЕСН:</t>
  </si>
  <si>
    <t>производственный персонал</t>
  </si>
  <si>
    <t>АУП</t>
  </si>
  <si>
    <t>паспортист</t>
  </si>
  <si>
    <t>2.   ЕСН- 30,2%</t>
  </si>
  <si>
    <t>1.  Затраты на оплату труда :</t>
  </si>
  <si>
    <t>Амортизация транспорта</t>
  </si>
  <si>
    <t>Транспортный налог</t>
  </si>
  <si>
    <t>отопление</t>
  </si>
  <si>
    <t>электроэнергия</t>
  </si>
  <si>
    <t>Амортизация ОС</t>
  </si>
  <si>
    <t xml:space="preserve"> - отопление (уголь)</t>
  </si>
  <si>
    <t>Топливо (уголь объекты ВС иВО))</t>
  </si>
  <si>
    <t>Услуги сторон. Организаций(транспорт. и др.)</t>
  </si>
  <si>
    <t xml:space="preserve">   - материалы</t>
  </si>
  <si>
    <t>штрафы, пеня</t>
  </si>
  <si>
    <t>Разработка проектов ПДВ,ПДС ,экспертизы</t>
  </si>
  <si>
    <t>2.3. Прочая реализация:</t>
  </si>
  <si>
    <t>Материалы</t>
  </si>
  <si>
    <r>
      <t xml:space="preserve">1.5. </t>
    </r>
    <r>
      <rPr>
        <sz val="14"/>
        <color theme="1"/>
        <rFont val="Calibri"/>
        <family val="2"/>
        <charset val="204"/>
        <scheme val="minor"/>
      </rPr>
      <t>Доход прочие услуги и проч.реализация(ВС,ВО,общежитие)</t>
    </r>
  </si>
  <si>
    <t>2.2. Прочие услуги( проч.Вс,Кс ,СМР, общеж, найм , паспорт):</t>
  </si>
  <si>
    <t>2.2. Прочие услуги:</t>
  </si>
  <si>
    <t>1.1.5.доход по теплоснабжению</t>
  </si>
  <si>
    <t>Топливо (УГОЛЬ)</t>
  </si>
  <si>
    <t>Водоснабжение</t>
  </si>
  <si>
    <t>Водоотведение</t>
  </si>
  <si>
    <t>Услуги экскаватора</t>
  </si>
  <si>
    <t>Автоперевозки</t>
  </si>
  <si>
    <t>Разработка проектов ПДВ,ПДС,экспертиза</t>
  </si>
  <si>
    <t>штрафы</t>
  </si>
  <si>
    <t>1.1.6.доход от населения(тепло)</t>
  </si>
  <si>
    <t>1.1.7. субсидия (население)тепло</t>
  </si>
  <si>
    <t>Директор МУП "ЖКХ"</t>
  </si>
  <si>
    <t>Экономист</t>
  </si>
  <si>
    <t>1.6 Субсидия на возмещение (ээл.энерг.водовод)</t>
  </si>
  <si>
    <t>1.7. Содержание дорог</t>
  </si>
  <si>
    <t>9 мес.</t>
  </si>
  <si>
    <t xml:space="preserve"> октябрь,ноябрь, декабрь</t>
  </si>
  <si>
    <t>2.2.1 Затраты на оплату труда</t>
  </si>
  <si>
    <t>Содержание дорог</t>
  </si>
  <si>
    <t>2.2.2 ЕСН -30,2%</t>
  </si>
  <si>
    <t>3. Дебиторская задолженность за оказанные услуги по населению</t>
  </si>
  <si>
    <t>4. Прибыль (убыток) до налогообложения</t>
  </si>
  <si>
    <t>5. Чистая прибыль (убыток)</t>
  </si>
  <si>
    <t>6. Отчисления в бюджет  Ханкайского муниципального района части от прибыли за пользование муниципальным имуществом</t>
  </si>
  <si>
    <t>7. Среднесписочная численность работающих, чел.( штатное расписание)</t>
  </si>
  <si>
    <t>8. Среднемесячная заработная плата одного работника (руб.)</t>
  </si>
  <si>
    <t>9. Инвестиции в основной капитал за счет всех источников финансирования</t>
  </si>
  <si>
    <t>3. Дебиторская задолженность за оказанные услуги по населению (недоимка прошлых лет)</t>
  </si>
  <si>
    <t>октябр,ноябрь,декабрь</t>
  </si>
  <si>
    <t>План (программа) финансово-хозяйственной деятельности муниципального унитарного предприятия"Жилищно-коммунальное хозяйство"</t>
  </si>
  <si>
    <t>тыс.руб.</t>
  </si>
  <si>
    <t>1.1.1.  доход по централизованному водоснабжению</t>
  </si>
  <si>
    <r>
      <t xml:space="preserve">1.1.         </t>
    </r>
    <r>
      <rPr>
        <sz val="14"/>
        <color theme="1"/>
        <rFont val="Times New Roman"/>
        <family val="1"/>
        <charset val="204"/>
      </rPr>
      <t xml:space="preserve">  доход от реализации продукции (работ, услуг),          в т.ч. </t>
    </r>
  </si>
  <si>
    <r>
      <t>1.2.</t>
    </r>
    <r>
      <rPr>
        <sz val="14"/>
        <color theme="1"/>
        <rFont val="Times New Roman"/>
        <family val="1"/>
        <charset val="204"/>
      </rPr>
      <t xml:space="preserve"> доход от строительно-монтажных работ</t>
    </r>
  </si>
  <si>
    <r>
      <t>1.4.</t>
    </r>
    <r>
      <rPr>
        <sz val="14"/>
        <color theme="1"/>
        <rFont val="Times New Roman"/>
        <family val="1"/>
        <charset val="204"/>
      </rPr>
      <t xml:space="preserve"> доход от услуг паспортиста</t>
    </r>
  </si>
  <si>
    <r>
      <t xml:space="preserve">1.5. </t>
    </r>
    <r>
      <rPr>
        <sz val="14"/>
        <color theme="1"/>
        <rFont val="Times New Roman"/>
        <family val="1"/>
        <charset val="204"/>
      </rPr>
      <t>Доход прочие услуги и проч.реализация(ВС,ВО,общежитие)</t>
    </r>
  </si>
  <si>
    <t>Технико-экономические показатели  тепловой энергии</t>
  </si>
  <si>
    <t>по МУП "ЖКХ"  на  2019 год</t>
  </si>
  <si>
    <t>котельная  с. Новокачалинск</t>
  </si>
  <si>
    <t>№ п/п</t>
  </si>
  <si>
    <t>Размер- ность</t>
  </si>
  <si>
    <t>Итого на 1 квартал</t>
  </si>
  <si>
    <t>Итого на 2 квартал</t>
  </si>
  <si>
    <t>Итого на 6 месяцев</t>
  </si>
  <si>
    <t>Итого на 3 квартал</t>
  </si>
  <si>
    <t>Итого на 9 месяцев</t>
  </si>
  <si>
    <t>Итого на 4 квартал</t>
  </si>
  <si>
    <t>Итого на год</t>
  </si>
  <si>
    <t>Натуральные показатели</t>
  </si>
  <si>
    <t>1.</t>
  </si>
  <si>
    <t>Выработано тепловой энергии</t>
  </si>
  <si>
    <t>тыс.Гкал</t>
  </si>
  <si>
    <t>2.</t>
  </si>
  <si>
    <t>Расход т./эн. на собственные нужды</t>
  </si>
  <si>
    <t>4.</t>
  </si>
  <si>
    <t>Подано тепловой энергии в сеть</t>
  </si>
  <si>
    <t>5.</t>
  </si>
  <si>
    <t>Потери  тепловой энергии в сетях, всего</t>
  </si>
  <si>
    <t>6.</t>
  </si>
  <si>
    <t>Подано т/эн. внешним потребителям</t>
  </si>
  <si>
    <t>7.</t>
  </si>
  <si>
    <t>Реализовано т/эн. потребителям</t>
  </si>
  <si>
    <t>7.1</t>
  </si>
  <si>
    <t>в т.ч. населению</t>
  </si>
  <si>
    <t>7.2</t>
  </si>
  <si>
    <t>бюджетным потребителям</t>
  </si>
  <si>
    <t>7.2.1</t>
  </si>
  <si>
    <t>в т.ч. местный бюджет</t>
  </si>
  <si>
    <t>7.2.2</t>
  </si>
  <si>
    <t xml:space="preserve">          краевой бюджет</t>
  </si>
  <si>
    <t>7.2.3</t>
  </si>
  <si>
    <t xml:space="preserve">          федеральный бюджет</t>
  </si>
  <si>
    <t>7.3</t>
  </si>
  <si>
    <t>прочим потребителям</t>
  </si>
  <si>
    <t>10.1.</t>
  </si>
  <si>
    <t>расход</t>
  </si>
  <si>
    <t>тыс.кВт*ч</t>
  </si>
  <si>
    <t>10.2.</t>
  </si>
  <si>
    <t>цена</t>
  </si>
  <si>
    <t>руб./кВт*ч</t>
  </si>
  <si>
    <t>9.4.</t>
  </si>
  <si>
    <t>Уголь</t>
  </si>
  <si>
    <t>расх. (нат. топл.)</t>
  </si>
  <si>
    <t xml:space="preserve">  т.н.т.</t>
  </si>
  <si>
    <t>9.5.</t>
  </si>
  <si>
    <t>руб./т.н.т.</t>
  </si>
  <si>
    <t>9.6.</t>
  </si>
  <si>
    <t>расход (усл. топл.)</t>
  </si>
  <si>
    <t xml:space="preserve">  т.у.т.</t>
  </si>
  <si>
    <t>11.1.</t>
  </si>
  <si>
    <t>Вода</t>
  </si>
  <si>
    <t>расход на технологию</t>
  </si>
  <si>
    <r>
      <t>тыс.м</t>
    </r>
    <r>
      <rPr>
        <vertAlign val="superscript"/>
        <sz val="11"/>
        <rFont val="Times New Roman Cyr"/>
        <family val="1"/>
        <charset val="204"/>
      </rPr>
      <t>3</t>
    </r>
  </si>
  <si>
    <t>11.2.</t>
  </si>
  <si>
    <t>расход на ГВС</t>
  </si>
  <si>
    <t>11.3.</t>
  </si>
  <si>
    <r>
      <t>руб./м</t>
    </r>
    <r>
      <rPr>
        <vertAlign val="superscript"/>
        <sz val="11"/>
        <rFont val="Times New Roman Cyr"/>
        <family val="1"/>
        <charset val="204"/>
      </rPr>
      <t>3</t>
    </r>
  </si>
  <si>
    <t>Себестоимость</t>
  </si>
  <si>
    <t>Топливо</t>
  </si>
  <si>
    <t>тыс. руб.</t>
  </si>
  <si>
    <t>1.2</t>
  </si>
  <si>
    <t>Амортизация</t>
  </si>
  <si>
    <t>Материалы (тек.ремонт)</t>
  </si>
  <si>
    <t>Затраты на оплату труда Всего:</t>
  </si>
  <si>
    <t>Производственного персонала</t>
  </si>
  <si>
    <t xml:space="preserve"> Административного аппарата</t>
  </si>
  <si>
    <t>Расходы на службы сбыта</t>
  </si>
  <si>
    <t>ЕСН Всего</t>
  </si>
  <si>
    <t xml:space="preserve"> в т .ч: административного аппарата</t>
  </si>
  <si>
    <t>Цеховые расходы</t>
  </si>
  <si>
    <t>9.1</t>
  </si>
  <si>
    <t>Ремонт и техническое обслуживание основных средств цехового назначения</t>
  </si>
  <si>
    <t>9.2</t>
  </si>
  <si>
    <t>Ремонт двигателя</t>
  </si>
  <si>
    <t>9.3</t>
  </si>
  <si>
    <t xml:space="preserve">Аренда экскаватора </t>
  </si>
  <si>
    <t>9.4</t>
  </si>
  <si>
    <t>Содержание автотранспорта</t>
  </si>
  <si>
    <t>в т.ч. ГСМ</t>
  </si>
  <si>
    <t>9.5</t>
  </si>
  <si>
    <t>Автоперевозки топлива</t>
  </si>
  <si>
    <t>9.6</t>
  </si>
  <si>
    <t>Охрана труда</t>
  </si>
  <si>
    <t>в т.ч. спецпитание</t>
  </si>
  <si>
    <t>в т.ч. спецодежда</t>
  </si>
  <si>
    <t>в т.ч медосмотр</t>
  </si>
  <si>
    <t>другие</t>
  </si>
  <si>
    <t>9.7</t>
  </si>
  <si>
    <t>Прочие расходы</t>
  </si>
  <si>
    <t>в т.ч. аттестация рабочих мест</t>
  </si>
  <si>
    <t>10.</t>
  </si>
  <si>
    <t>Аренда автотранспорта</t>
  </si>
  <si>
    <t>Прочие прямые расходы</t>
  </si>
  <si>
    <t>11.1</t>
  </si>
  <si>
    <t>Лабораторные испытания</t>
  </si>
  <si>
    <t>Установка приборов безопасности на опасных производственных объектах</t>
  </si>
  <si>
    <t>11.2</t>
  </si>
  <si>
    <t>нотариус, ГАИ</t>
  </si>
  <si>
    <t>11.3</t>
  </si>
  <si>
    <t xml:space="preserve">Прочие затраты </t>
  </si>
  <si>
    <t>Прочие затраты ( вывоз ТБО)</t>
  </si>
  <si>
    <t>Общеэксплуатационные расходы</t>
  </si>
  <si>
    <t>12.1</t>
  </si>
  <si>
    <t>Командировки и перемещения</t>
  </si>
  <si>
    <t>12.2</t>
  </si>
  <si>
    <t>Затраты на оплату консультационных, информационных и аудиторских услуг</t>
  </si>
  <si>
    <t>12.3</t>
  </si>
  <si>
    <t>12.4</t>
  </si>
  <si>
    <t>Подписка</t>
  </si>
  <si>
    <t>12.5</t>
  </si>
  <si>
    <t>Почтово-телеграфные и телефонные расходы</t>
  </si>
  <si>
    <t>12.6</t>
  </si>
  <si>
    <t>Содержание вычислительной и копир-множит. техники</t>
  </si>
  <si>
    <t>12.7</t>
  </si>
  <si>
    <t>Расчеты с водителями по договорам</t>
  </si>
  <si>
    <t>в т.ч. расходы на ООО "Аргумент+"</t>
  </si>
  <si>
    <t>12.8</t>
  </si>
  <si>
    <t>Расчет по договорам (связь)</t>
  </si>
  <si>
    <t>Содержание, ремонт и ТО зданий и помещений  общеэксплуатационного  назначения</t>
  </si>
  <si>
    <t>12.9</t>
  </si>
  <si>
    <t>Доступ и абоненсткое обслуживание в системе "Контур-Экстерн"</t>
  </si>
  <si>
    <t>12.10</t>
  </si>
  <si>
    <t>Услуги инкассации</t>
  </si>
  <si>
    <t>Услуги аккредитации</t>
  </si>
  <si>
    <t>12.11</t>
  </si>
  <si>
    <t>в т.ч аттестация и обучение персонала</t>
  </si>
  <si>
    <t>получение лицензии</t>
  </si>
  <si>
    <t>расходы на страхование</t>
  </si>
  <si>
    <t>разработка проектов ПДВ, ПДС, размещения отходов</t>
  </si>
  <si>
    <t>другие (госпошлина)</t>
  </si>
  <si>
    <t>12.12</t>
  </si>
  <si>
    <t>Налоги и сборы :</t>
  </si>
  <si>
    <t>а)</t>
  </si>
  <si>
    <t>транспортный налог</t>
  </si>
  <si>
    <t>б)</t>
  </si>
  <si>
    <t>налог на УСН</t>
  </si>
  <si>
    <t>земельный налог</t>
  </si>
  <si>
    <t>г)</t>
  </si>
  <si>
    <t>налог на загрязнение окружающей среды</t>
  </si>
  <si>
    <t>13.</t>
  </si>
  <si>
    <t>Отчисления по договору займа</t>
  </si>
  <si>
    <t xml:space="preserve">Всего расходов </t>
  </si>
  <si>
    <t>Всего доходов (по отгрузке)</t>
  </si>
  <si>
    <t>Дотация на покрытие убытков по строке баланса 120.02</t>
  </si>
  <si>
    <t>Средний тариф по начислению</t>
  </si>
  <si>
    <t>руб./Гкал</t>
  </si>
  <si>
    <t>Финансовый результат</t>
  </si>
  <si>
    <t>котельная  с. Первомайское</t>
  </si>
  <si>
    <t>котельная  с. Троицкое</t>
  </si>
  <si>
    <t>котельная  с. Октябрьское</t>
  </si>
  <si>
    <t>по МУП "ЖКХ"  на  2018 год</t>
  </si>
  <si>
    <t>котельная  с. Майское</t>
  </si>
  <si>
    <t>Директор    МУП "ЖКХ"</t>
  </si>
  <si>
    <t>=</t>
  </si>
  <si>
    <t>налог на землю</t>
  </si>
  <si>
    <t>аренда транспорта общеэксп назнач</t>
  </si>
  <si>
    <t>аренда автотранспорта</t>
  </si>
  <si>
    <t>Аренда спецтехники</t>
  </si>
  <si>
    <t>ВСЕГО НА  ГОД</t>
  </si>
  <si>
    <t>План на 2019 год</t>
  </si>
  <si>
    <t>План ФХД на 2020год</t>
  </si>
  <si>
    <t>А.В. Шевчук</t>
  </si>
  <si>
    <t>М.Г. Рыльцева</t>
  </si>
  <si>
    <t>Директор  МУП "ЖКХ"</t>
  </si>
  <si>
    <t xml:space="preserve">Экономист </t>
  </si>
  <si>
    <t xml:space="preserve">А.В. Шевчук </t>
  </si>
  <si>
    <t xml:space="preserve">Ханкайского муниципального района Приморского края на  2020 год </t>
  </si>
  <si>
    <t>на  2020 год (ТЕПЛОСНАБЖЕНИЕ)</t>
  </si>
  <si>
    <t>План ФХД на 2020 год</t>
  </si>
  <si>
    <t xml:space="preserve">План (программа) финансово-хозяйственной деятельности унитарного предприятия "Жилищно-коммуниальное хозяйство" </t>
  </si>
  <si>
    <t>Ханкайского муниципального района Приморского края на 2020 год</t>
  </si>
  <si>
    <t>План (программа) финансово-хозяйственной деятельности муниципального унитарного предроиятия</t>
  </si>
  <si>
    <t xml:space="preserve">            "Жилищно-коммунальное хозяйство</t>
  </si>
  <si>
    <t>УТВЕРЖДЕН</t>
  </si>
  <si>
    <t>постановлением Администрации</t>
  </si>
  <si>
    <t>муниципального района</t>
  </si>
  <si>
    <t xml:space="preserve">от                            №         </t>
  </si>
  <si>
    <r>
      <t>1.3.</t>
    </r>
    <r>
      <rPr>
        <sz val="14"/>
        <color theme="1"/>
        <rFont val="Times New Roman"/>
        <family val="1"/>
        <charset val="204"/>
      </rPr>
      <t xml:space="preserve"> Субсидия на возмещение затрат </t>
    </r>
  </si>
  <si>
    <t xml:space="preserve">от 27.12.2019  № 1165-па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</si>
</sst>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7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Arial"/>
      <family val="2"/>
      <charset val="204"/>
    </font>
    <font>
      <sz val="11"/>
      <color indexed="58"/>
      <name val="Times New Roman Cyr"/>
      <family val="1"/>
      <charset val="204"/>
    </font>
    <font>
      <b/>
      <sz val="11"/>
      <color indexed="12"/>
      <name val="Times New Roman Cyr"/>
      <family val="1"/>
      <charset val="204"/>
    </font>
    <font>
      <sz val="11"/>
      <color indexed="12"/>
      <name val="Times New Roman Cyr"/>
      <family val="1"/>
      <charset val="204"/>
    </font>
    <font>
      <sz val="11"/>
      <color indexed="18"/>
      <name val="Times New Roman Cyr"/>
      <family val="1"/>
      <charset val="204"/>
    </font>
    <font>
      <sz val="11"/>
      <name val="Times New Roman Cyr"/>
      <charset val="204"/>
    </font>
    <font>
      <vertAlign val="superscript"/>
      <sz val="11"/>
      <name val="Times New Roman Cyr"/>
      <family val="1"/>
      <charset val="204"/>
    </font>
    <font>
      <b/>
      <sz val="11"/>
      <color indexed="18"/>
      <name val="Times New Roman Cyr"/>
      <family val="1"/>
      <charset val="204"/>
    </font>
    <font>
      <b/>
      <sz val="11"/>
      <color indexed="12"/>
      <name val="Times New Roman Cyr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medium">
        <color indexed="5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8"/>
      </top>
      <bottom/>
      <diagonal/>
    </border>
    <border>
      <left style="thin">
        <color indexed="64"/>
      </left>
      <right/>
      <top style="medium">
        <color indexed="5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/>
      <bottom style="medium">
        <color indexed="48"/>
      </bottom>
      <diagonal/>
    </border>
    <border>
      <left style="thin">
        <color indexed="64"/>
      </left>
      <right/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/>
      <bottom style="medium">
        <color indexed="58"/>
      </bottom>
      <diagonal/>
    </border>
    <border>
      <left style="thin">
        <color indexed="64"/>
      </left>
      <right/>
      <top style="thin">
        <color indexed="64"/>
      </top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341">
    <xf numFmtId="0" fontId="0" fillId="0" borderId="0" xfId="0"/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4" fontId="0" fillId="0" borderId="0" xfId="0" applyNumberFormat="1"/>
    <xf numFmtId="0" fontId="13" fillId="0" borderId="1" xfId="0" applyFont="1" applyBorder="1" applyAlignment="1">
      <alignment vertical="center" wrapText="1"/>
    </xf>
    <xf numFmtId="0" fontId="0" fillId="0" borderId="0" xfId="0" applyBorder="1"/>
    <xf numFmtId="4" fontId="13" fillId="0" borderId="0" xfId="0" applyNumberFormat="1" applyFont="1" applyBorder="1" applyAlignment="1">
      <alignment vertical="center" wrapText="1"/>
    </xf>
    <xf numFmtId="0" fontId="29" fillId="0" borderId="0" xfId="0" applyFont="1"/>
    <xf numFmtId="4" fontId="29" fillId="0" borderId="0" xfId="0" applyNumberFormat="1" applyFont="1"/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2" fillId="0" borderId="0" xfId="0" applyFont="1"/>
    <xf numFmtId="0" fontId="33" fillId="0" borderId="0" xfId="0" applyFont="1"/>
    <xf numFmtId="0" fontId="32" fillId="0" borderId="0" xfId="0" applyFont="1" applyFill="1"/>
    <xf numFmtId="43" fontId="32" fillId="0" borderId="0" xfId="1" applyFont="1"/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  <xf numFmtId="0" fontId="32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indent="3"/>
    </xf>
    <xf numFmtId="0" fontId="33" fillId="0" borderId="6" xfId="0" applyFont="1" applyBorder="1" applyAlignment="1">
      <alignment horizontal="center" vertical="center" wrapText="1"/>
    </xf>
    <xf numFmtId="0" fontId="32" fillId="0" borderId="5" xfId="0" applyFont="1" applyBorder="1" applyAlignment="1"/>
    <xf numFmtId="0" fontId="32" fillId="0" borderId="6" xfId="0" applyFont="1" applyBorder="1" applyAlignment="1"/>
    <xf numFmtId="0" fontId="32" fillId="0" borderId="6" xfId="0" applyFont="1" applyFill="1" applyBorder="1" applyAlignment="1"/>
    <xf numFmtId="43" fontId="32" fillId="0" borderId="7" xfId="1" applyFont="1" applyBorder="1" applyAlignment="1"/>
    <xf numFmtId="0" fontId="32" fillId="4" borderId="1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164" fontId="32" fillId="4" borderId="1" xfId="0" applyNumberFormat="1" applyFont="1" applyFill="1" applyBorder="1" applyAlignment="1">
      <alignment horizontal="right" vertical="center" wrapText="1"/>
    </xf>
    <xf numFmtId="164" fontId="32" fillId="0" borderId="1" xfId="0" applyNumberFormat="1" applyFont="1" applyBorder="1" applyAlignment="1">
      <alignment horizontal="right" vertical="center" wrapText="1"/>
    </xf>
    <xf numFmtId="164" fontId="33" fillId="0" borderId="1" xfId="0" applyNumberFormat="1" applyFont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0" fontId="32" fillId="3" borderId="1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164" fontId="32" fillId="3" borderId="1" xfId="0" applyNumberFormat="1" applyFont="1" applyFill="1" applyBorder="1" applyAlignment="1">
      <alignment horizontal="right" vertical="center" wrapText="1"/>
    </xf>
    <xf numFmtId="164" fontId="35" fillId="3" borderId="1" xfId="0" applyNumberFormat="1" applyFont="1" applyFill="1" applyBorder="1" applyAlignment="1">
      <alignment horizontal="right" vertical="center" wrapText="1"/>
    </xf>
    <xf numFmtId="164" fontId="33" fillId="3" borderId="1" xfId="0" applyNumberFormat="1" applyFont="1" applyFill="1" applyBorder="1" applyAlignment="1">
      <alignment horizontal="right"/>
    </xf>
    <xf numFmtId="164" fontId="36" fillId="3" borderId="1" xfId="0" applyNumberFormat="1" applyFont="1" applyFill="1" applyBorder="1" applyAlignment="1">
      <alignment horizontal="right" vertical="center" wrapText="1"/>
    </xf>
    <xf numFmtId="164" fontId="33" fillId="3" borderId="1" xfId="1" applyNumberFormat="1" applyFont="1" applyFill="1" applyBorder="1" applyAlignment="1">
      <alignment horizontal="right"/>
    </xf>
    <xf numFmtId="0" fontId="33" fillId="3" borderId="1" xfId="0" applyFont="1" applyFill="1" applyBorder="1" applyAlignment="1">
      <alignment horizontal="center" vertical="center"/>
    </xf>
    <xf numFmtId="164" fontId="36" fillId="3" borderId="1" xfId="1" applyNumberFormat="1" applyFont="1" applyFill="1" applyBorder="1" applyAlignment="1">
      <alignment horizontal="right" vertical="center" wrapText="1"/>
    </xf>
    <xf numFmtId="164" fontId="37" fillId="3" borderId="1" xfId="0" applyNumberFormat="1" applyFont="1" applyFill="1" applyBorder="1" applyAlignment="1">
      <alignment horizontal="right" vertical="center" wrapText="1"/>
    </xf>
    <xf numFmtId="164" fontId="36" fillId="3" borderId="1" xfId="0" applyNumberFormat="1" applyFont="1" applyFill="1" applyBorder="1" applyAlignment="1">
      <alignment horizontal="right"/>
    </xf>
    <xf numFmtId="49" fontId="32" fillId="3" borderId="1" xfId="0" applyNumberFormat="1" applyFont="1" applyFill="1" applyBorder="1" applyAlignment="1">
      <alignment horizontal="center" vertical="center"/>
    </xf>
    <xf numFmtId="49" fontId="32" fillId="3" borderId="19" xfId="0" applyNumberFormat="1" applyFont="1" applyFill="1" applyBorder="1" applyAlignment="1">
      <alignment horizontal="center" vertical="center"/>
    </xf>
    <xf numFmtId="164" fontId="37" fillId="3" borderId="19" xfId="0" applyNumberFormat="1" applyFont="1" applyFill="1" applyBorder="1" applyAlignment="1">
      <alignment horizontal="right" vertical="center" wrapText="1"/>
    </xf>
    <xf numFmtId="164" fontId="36" fillId="3" borderId="19" xfId="0" applyNumberFormat="1" applyFont="1" applyFill="1" applyBorder="1" applyAlignment="1">
      <alignment horizontal="right"/>
    </xf>
    <xf numFmtId="164" fontId="36" fillId="3" borderId="19" xfId="1" applyNumberFormat="1" applyFont="1" applyFill="1" applyBorder="1" applyAlignment="1">
      <alignment horizontal="right"/>
    </xf>
    <xf numFmtId="0" fontId="32" fillId="3" borderId="2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left" vertical="center" wrapText="1"/>
    </xf>
    <xf numFmtId="0" fontId="32" fillId="3" borderId="22" xfId="0" applyFont="1" applyFill="1" applyBorder="1" applyAlignment="1">
      <alignment horizontal="center" vertical="center"/>
    </xf>
    <xf numFmtId="164" fontId="32" fillId="3" borderId="20" xfId="0" applyNumberFormat="1" applyFont="1" applyFill="1" applyBorder="1" applyAlignment="1">
      <alignment horizontal="right" vertical="center" wrapText="1"/>
    </xf>
    <xf numFmtId="164" fontId="33" fillId="3" borderId="20" xfId="0" applyNumberFormat="1" applyFont="1" applyFill="1" applyBorder="1" applyAlignment="1">
      <alignment horizontal="right"/>
    </xf>
    <xf numFmtId="0" fontId="32" fillId="3" borderId="23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left" vertical="center" wrapText="1"/>
    </xf>
    <xf numFmtId="0" fontId="32" fillId="3" borderId="25" xfId="0" applyFont="1" applyFill="1" applyBorder="1" applyAlignment="1">
      <alignment horizontal="center" vertical="center"/>
    </xf>
    <xf numFmtId="164" fontId="32" fillId="3" borderId="23" xfId="0" applyNumberFormat="1" applyFont="1" applyFill="1" applyBorder="1" applyAlignment="1">
      <alignment horizontal="right" vertical="center" wrapText="1"/>
    </xf>
    <xf numFmtId="164" fontId="33" fillId="3" borderId="23" xfId="0" applyNumberFormat="1" applyFont="1" applyFill="1" applyBorder="1" applyAlignment="1">
      <alignment horizontal="right"/>
    </xf>
    <xf numFmtId="4" fontId="32" fillId="3" borderId="20" xfId="0" applyNumberFormat="1" applyFont="1" applyFill="1" applyBorder="1" applyAlignment="1">
      <alignment horizontal="right" vertical="center" wrapText="1"/>
    </xf>
    <xf numFmtId="4" fontId="35" fillId="3" borderId="4" xfId="0" applyNumberFormat="1" applyFont="1" applyFill="1" applyBorder="1" applyAlignment="1">
      <alignment horizontal="right" vertical="center" wrapText="1"/>
    </xf>
    <xf numFmtId="4" fontId="33" fillId="3" borderId="20" xfId="0" applyNumberFormat="1" applyFont="1" applyFill="1" applyBorder="1" applyAlignment="1">
      <alignment horizontal="right"/>
    </xf>
    <xf numFmtId="164" fontId="35" fillId="3" borderId="4" xfId="0" applyNumberFormat="1" applyFont="1" applyFill="1" applyBorder="1" applyAlignment="1">
      <alignment horizontal="right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center" vertical="center"/>
    </xf>
    <xf numFmtId="164" fontId="38" fillId="3" borderId="1" xfId="0" applyNumberFormat="1" applyFont="1" applyFill="1" applyBorder="1" applyAlignment="1">
      <alignment horizontal="right" vertical="center" wrapText="1"/>
    </xf>
    <xf numFmtId="16" fontId="32" fillId="3" borderId="19" xfId="0" applyNumberFormat="1" applyFont="1" applyFill="1" applyBorder="1" applyAlignment="1">
      <alignment horizontal="center" vertical="center"/>
    </xf>
    <xf numFmtId="0" fontId="39" fillId="3" borderId="19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center" vertical="center"/>
    </xf>
    <xf numFmtId="164" fontId="32" fillId="3" borderId="19" xfId="0" applyNumberFormat="1" applyFont="1" applyFill="1" applyBorder="1" applyAlignment="1">
      <alignment horizontal="right" vertical="center" wrapText="1"/>
    </xf>
    <xf numFmtId="164" fontId="35" fillId="3" borderId="28" xfId="0" applyNumberFormat="1" applyFont="1" applyFill="1" applyBorder="1" applyAlignment="1">
      <alignment horizontal="right" vertical="center" wrapText="1"/>
    </xf>
    <xf numFmtId="164" fontId="33" fillId="3" borderId="19" xfId="0" applyNumberFormat="1" applyFont="1" applyFill="1" applyBorder="1" applyAlignment="1">
      <alignment horizontal="right"/>
    </xf>
    <xf numFmtId="0" fontId="32" fillId="3" borderId="4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left" vertical="center" wrapText="1"/>
    </xf>
    <xf numFmtId="164" fontId="32" fillId="3" borderId="4" xfId="0" applyNumberFormat="1" applyFont="1" applyFill="1" applyBorder="1" applyAlignment="1">
      <alignment horizontal="right" vertical="center" wrapText="1"/>
    </xf>
    <xf numFmtId="164" fontId="33" fillId="3" borderId="4" xfId="0" applyNumberFormat="1" applyFont="1" applyFill="1" applyBorder="1" applyAlignment="1">
      <alignment horizontal="right"/>
    </xf>
    <xf numFmtId="164" fontId="33" fillId="3" borderId="4" xfId="1" applyNumberFormat="1" applyFont="1" applyFill="1" applyBorder="1" applyAlignment="1">
      <alignment horizontal="right"/>
    </xf>
    <xf numFmtId="4" fontId="33" fillId="3" borderId="5" xfId="0" applyNumberFormat="1" applyFont="1" applyFill="1" applyBorder="1" applyAlignment="1">
      <alignment horizontal="left" vertical="center" indent="3"/>
    </xf>
    <xf numFmtId="4" fontId="32" fillId="3" borderId="5" xfId="0" applyNumberFormat="1" applyFont="1" applyFill="1" applyBorder="1" applyAlignment="1">
      <alignment horizontal="right"/>
    </xf>
    <xf numFmtId="4" fontId="32" fillId="3" borderId="7" xfId="0" applyNumberFormat="1" applyFont="1" applyFill="1" applyBorder="1" applyAlignment="1">
      <alignment horizontal="right"/>
    </xf>
    <xf numFmtId="4" fontId="32" fillId="5" borderId="6" xfId="0" applyNumberFormat="1" applyFont="1" applyFill="1" applyBorder="1" applyAlignment="1">
      <alignment horizontal="right"/>
    </xf>
    <xf numFmtId="164" fontId="32" fillId="5" borderId="6" xfId="0" applyNumberFormat="1" applyFont="1" applyFill="1" applyBorder="1" applyAlignment="1">
      <alignment horizontal="right"/>
    </xf>
    <xf numFmtId="164" fontId="32" fillId="5" borderId="7" xfId="0" applyNumberFormat="1" applyFont="1" applyFill="1" applyBorder="1" applyAlignment="1">
      <alignment horizontal="right"/>
    </xf>
    <xf numFmtId="164" fontId="32" fillId="5" borderId="5" xfId="0" applyNumberFormat="1" applyFont="1" applyFill="1" applyBorder="1" applyAlignment="1">
      <alignment horizontal="right"/>
    </xf>
    <xf numFmtId="164" fontId="32" fillId="5" borderId="1" xfId="0" applyNumberFormat="1" applyFont="1" applyFill="1" applyBorder="1" applyAlignment="1">
      <alignment horizontal="right"/>
    </xf>
    <xf numFmtId="16" fontId="32" fillId="3" borderId="1" xfId="0" applyNumberFormat="1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left" vertical="center"/>
    </xf>
    <xf numFmtId="0" fontId="32" fillId="3" borderId="7" xfId="0" applyFont="1" applyFill="1" applyBorder="1" applyAlignment="1">
      <alignment horizontal="left" vertical="center"/>
    </xf>
    <xf numFmtId="0" fontId="32" fillId="3" borderId="5" xfId="0" applyFont="1" applyFill="1" applyBorder="1" applyAlignment="1">
      <alignment horizontal="left" vertical="center" indent="3"/>
    </xf>
    <xf numFmtId="0" fontId="32" fillId="3" borderId="7" xfId="0" applyFont="1" applyFill="1" applyBorder="1" applyAlignment="1">
      <alignment horizontal="left" vertical="center" indent="3"/>
    </xf>
    <xf numFmtId="0" fontId="32" fillId="3" borderId="0" xfId="0" applyFont="1" applyFill="1"/>
    <xf numFmtId="0" fontId="33" fillId="3" borderId="5" xfId="0" applyFont="1" applyFill="1" applyBorder="1" applyAlignment="1">
      <alignment horizontal="center" vertical="center"/>
    </xf>
    <xf numFmtId="164" fontId="41" fillId="3" borderId="1" xfId="1" applyNumberFormat="1" applyFont="1" applyFill="1" applyBorder="1" applyAlignment="1">
      <alignment horizontal="right" vertical="center" wrapText="1"/>
    </xf>
    <xf numFmtId="164" fontId="42" fillId="3" borderId="1" xfId="0" applyNumberFormat="1" applyFont="1" applyFill="1" applyBorder="1" applyAlignment="1">
      <alignment horizontal="right" vertical="center" wrapText="1"/>
    </xf>
    <xf numFmtId="4" fontId="32" fillId="3" borderId="1" xfId="0" applyNumberFormat="1" applyFont="1" applyFill="1" applyBorder="1" applyAlignment="1">
      <alignment horizontal="right" vertical="center" wrapText="1"/>
    </xf>
    <xf numFmtId="4" fontId="37" fillId="3" borderId="1" xfId="0" applyNumberFormat="1" applyFont="1" applyFill="1" applyBorder="1" applyAlignment="1">
      <alignment horizontal="right" vertical="center" wrapText="1"/>
    </xf>
    <xf numFmtId="4" fontId="42" fillId="3" borderId="1" xfId="0" applyNumberFormat="1" applyFont="1" applyFill="1" applyBorder="1" applyAlignment="1">
      <alignment horizontal="right" vertical="center" wrapText="1"/>
    </xf>
    <xf numFmtId="164" fontId="33" fillId="3" borderId="1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43" fontId="32" fillId="0" borderId="0" xfId="1" applyFont="1" applyAlignment="1">
      <alignment horizontal="center" vertical="center"/>
    </xf>
    <xf numFmtId="43" fontId="32" fillId="0" borderId="0" xfId="1" applyFont="1" applyFill="1" applyAlignment="1">
      <alignment horizontal="center" vertical="center"/>
    </xf>
    <xf numFmtId="164" fontId="37" fillId="0" borderId="1" xfId="0" applyNumberFormat="1" applyFont="1" applyBorder="1" applyAlignment="1">
      <alignment horizontal="right" vertical="center" wrapText="1"/>
    </xf>
    <xf numFmtId="4" fontId="32" fillId="0" borderId="0" xfId="0" applyNumberFormat="1" applyFont="1" applyAlignment="1">
      <alignment horizontal="left"/>
    </xf>
    <xf numFmtId="4" fontId="32" fillId="0" borderId="0" xfId="0" applyNumberFormat="1" applyFont="1"/>
    <xf numFmtId="4" fontId="32" fillId="0" borderId="0" xfId="0" applyNumberFormat="1" applyFont="1" applyFill="1"/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32" fillId="6" borderId="0" xfId="0" applyFont="1" applyFill="1" applyBorder="1" applyAlignment="1">
      <alignment horizontal="center" vertical="center"/>
    </xf>
    <xf numFmtId="0" fontId="32" fillId="0" borderId="0" xfId="0" applyFont="1" applyBorder="1"/>
    <xf numFmtId="0" fontId="32" fillId="0" borderId="0" xfId="0" applyFont="1" applyFill="1" applyBorder="1"/>
    <xf numFmtId="9" fontId="32" fillId="0" borderId="0" xfId="0" applyNumberFormat="1" applyFont="1" applyBorder="1"/>
    <xf numFmtId="43" fontId="32" fillId="0" borderId="0" xfId="1" applyFont="1" applyBorder="1"/>
    <xf numFmtId="43" fontId="32" fillId="0" borderId="0" xfId="1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4" fontId="13" fillId="3" borderId="1" xfId="0" applyNumberFormat="1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 wrapText="1"/>
    </xf>
    <xf numFmtId="4" fontId="20" fillId="3" borderId="1" xfId="0" applyNumberFormat="1" applyFon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0" fontId="0" fillId="3" borderId="0" xfId="0" applyFill="1"/>
    <xf numFmtId="0" fontId="0" fillId="3" borderId="1" xfId="0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21" fillId="3" borderId="1" xfId="0" applyNumberFormat="1" applyFont="1" applyFill="1" applyBorder="1" applyAlignment="1">
      <alignment vertical="center" wrapText="1"/>
    </xf>
    <xf numFmtId="4" fontId="26" fillId="3" borderId="1" xfId="0" applyNumberFormat="1" applyFont="1" applyFill="1" applyBorder="1" applyAlignment="1">
      <alignment vertical="center" wrapText="1"/>
    </xf>
    <xf numFmtId="4" fontId="22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33" fillId="3" borderId="1" xfId="2" applyNumberFormat="1" applyFont="1" applyFill="1" applyBorder="1" applyAlignment="1">
      <alignment horizontal="right" vertical="center" wrapText="1"/>
    </xf>
    <xf numFmtId="164" fontId="33" fillId="3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4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4" fontId="0" fillId="0" borderId="0" xfId="0" applyNumberFormat="1" applyFill="1"/>
    <xf numFmtId="0" fontId="20" fillId="0" borderId="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0" fillId="0" borderId="1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43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19" fillId="0" borderId="0" xfId="0" applyFont="1"/>
    <xf numFmtId="0" fontId="44" fillId="0" borderId="0" xfId="0" applyFont="1"/>
    <xf numFmtId="0" fontId="47" fillId="0" borderId="0" xfId="0" applyFont="1"/>
    <xf numFmtId="0" fontId="47" fillId="0" borderId="0" xfId="0" applyFont="1" applyAlignment="1">
      <alignment horizontal="center"/>
    </xf>
    <xf numFmtId="4" fontId="48" fillId="0" borderId="1" xfId="0" applyNumberFormat="1" applyFont="1" applyBorder="1" applyAlignment="1">
      <alignment horizontal="center" vertical="center" wrapText="1"/>
    </xf>
    <xf numFmtId="164" fontId="48" fillId="7" borderId="1" xfId="0" applyNumberFormat="1" applyFont="1" applyFill="1" applyBorder="1" applyAlignment="1">
      <alignment horizontal="center" vertical="center" wrapText="1"/>
    </xf>
    <xf numFmtId="4" fontId="48" fillId="7" borderId="1" xfId="0" applyNumberFormat="1" applyFont="1" applyFill="1" applyBorder="1" applyAlignment="1">
      <alignment horizontal="center" vertical="center" wrapText="1"/>
    </xf>
    <xf numFmtId="4" fontId="48" fillId="3" borderId="1" xfId="0" applyNumberFormat="1" applyFont="1" applyFill="1" applyBorder="1" applyAlignment="1">
      <alignment horizontal="center" vertical="center" wrapText="1"/>
    </xf>
    <xf numFmtId="4" fontId="49" fillId="0" borderId="1" xfId="0" applyNumberFormat="1" applyFont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center" vertical="center" wrapText="1"/>
    </xf>
    <xf numFmtId="4" fontId="50" fillId="3" borderId="1" xfId="0" applyNumberFormat="1" applyFont="1" applyFill="1" applyBorder="1" applyAlignment="1">
      <alignment horizontal="center" vertical="center" wrapText="1"/>
    </xf>
    <xf numFmtId="164" fontId="50" fillId="3" borderId="1" xfId="0" applyNumberFormat="1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vertical="center" wrapText="1"/>
    </xf>
    <xf numFmtId="4" fontId="51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46" fillId="0" borderId="0" xfId="0" applyFont="1"/>
    <xf numFmtId="3" fontId="48" fillId="7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13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0" fontId="32" fillId="0" borderId="3" xfId="0" applyFont="1" applyBorder="1" applyAlignment="1">
      <alignment wrapText="1"/>
    </xf>
    <xf numFmtId="0" fontId="32" fillId="0" borderId="4" xfId="0" applyFont="1" applyBorder="1" applyAlignment="1">
      <alignment wrapText="1"/>
    </xf>
    <xf numFmtId="0" fontId="32" fillId="0" borderId="1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3" fillId="0" borderId="3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43" fontId="33" fillId="0" borderId="1" xfId="1" applyFont="1" applyBorder="1" applyAlignment="1">
      <alignment horizontal="center" vertical="center" wrapText="1"/>
    </xf>
    <xf numFmtId="43" fontId="33" fillId="0" borderId="1" xfId="1" applyFont="1" applyBorder="1" applyAlignment="1">
      <alignment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33" fillId="3" borderId="5" xfId="0" applyFont="1" applyFill="1" applyBorder="1" applyAlignment="1">
      <alignment horizontal="left" vertical="center" wrapText="1"/>
    </xf>
    <xf numFmtId="0" fontId="33" fillId="3" borderId="7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0" fontId="32" fillId="3" borderId="7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/>
    </xf>
    <xf numFmtId="0" fontId="32" fillId="3" borderId="7" xfId="0" applyFont="1" applyFill="1" applyBorder="1" applyAlignment="1">
      <alignment horizontal="left" vertical="center"/>
    </xf>
    <xf numFmtId="0" fontId="32" fillId="3" borderId="21" xfId="0" applyFont="1" applyFill="1" applyBorder="1" applyAlignment="1">
      <alignment horizontal="left" vertical="center" wrapText="1"/>
    </xf>
    <xf numFmtId="0" fontId="32" fillId="3" borderId="24" xfId="0" applyFont="1" applyFill="1" applyBorder="1" applyAlignment="1">
      <alignment horizontal="left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/>
    </xf>
    <xf numFmtId="0" fontId="32" fillId="3" borderId="5" xfId="0" applyFont="1" applyFill="1" applyBorder="1" applyAlignment="1">
      <alignment horizontal="left" vertical="center" indent="5"/>
    </xf>
    <xf numFmtId="0" fontId="32" fillId="3" borderId="7" xfId="0" applyFont="1" applyFill="1" applyBorder="1" applyAlignment="1">
      <alignment horizontal="left" vertical="center" indent="5"/>
    </xf>
    <xf numFmtId="0" fontId="32" fillId="3" borderId="5" xfId="0" applyFont="1" applyFill="1" applyBorder="1" applyAlignment="1">
      <alignment horizontal="left" vertical="center" indent="3"/>
    </xf>
    <xf numFmtId="0" fontId="32" fillId="3" borderId="7" xfId="0" applyFont="1" applyFill="1" applyBorder="1" applyAlignment="1">
      <alignment horizontal="left" vertical="center" indent="3"/>
    </xf>
    <xf numFmtId="0" fontId="34" fillId="3" borderId="7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 indent="3"/>
    </xf>
    <xf numFmtId="0" fontId="33" fillId="3" borderId="5" xfId="0" applyFont="1" applyFill="1" applyBorder="1" applyAlignment="1">
      <alignment vertical="center" wrapText="1"/>
    </xf>
    <xf numFmtId="0" fontId="33" fillId="3" borderId="7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4" fillId="0" borderId="0" xfId="0" applyFont="1" applyAlignment="1">
      <alignment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0"/>
  <sheetViews>
    <sheetView zoomScaleNormal="100" workbookViewId="0">
      <pane xSplit="1" topLeftCell="B1" activePane="topRight" state="frozen"/>
      <selection activeCell="A19" sqref="A19"/>
      <selection pane="topRight" activeCell="E16" sqref="E16"/>
    </sheetView>
  </sheetViews>
  <sheetFormatPr defaultRowHeight="15" x14ac:dyDescent="0.25"/>
  <cols>
    <col min="1" max="1" width="39.42578125" style="175" customWidth="1"/>
    <col min="2" max="2" width="13.42578125" style="175" customWidth="1"/>
    <col min="3" max="3" width="14.5703125" style="175" customWidth="1"/>
    <col min="4" max="4" width="12.42578125" style="175" customWidth="1"/>
    <col min="5" max="6" width="11.7109375" style="175" bestFit="1" customWidth="1"/>
    <col min="7" max="7" width="12.5703125" style="175" customWidth="1"/>
    <col min="8" max="8" width="12.140625" style="175" customWidth="1"/>
    <col min="9" max="9" width="11.7109375" style="175" bestFit="1" customWidth="1"/>
    <col min="10" max="10" width="10.7109375" style="175" bestFit="1" customWidth="1"/>
    <col min="11" max="11" width="13.5703125" style="175" customWidth="1"/>
    <col min="12" max="12" width="12.85546875" style="175" customWidth="1"/>
    <col min="13" max="13" width="11.5703125" style="175" bestFit="1" customWidth="1"/>
    <col min="14" max="15" width="11.7109375" style="175" bestFit="1" customWidth="1"/>
    <col min="16" max="16" width="12.85546875" style="175" customWidth="1"/>
    <col min="17" max="17" width="12.140625" style="175" customWidth="1"/>
    <col min="18" max="18" width="9.28515625" style="175" bestFit="1" customWidth="1"/>
    <col min="19" max="19" width="11.7109375" style="175" bestFit="1" customWidth="1"/>
    <col min="20" max="20" width="11.85546875" style="175" bestFit="1" customWidth="1"/>
    <col min="21" max="21" width="13.140625" style="175" customWidth="1"/>
    <col min="22" max="22" width="11.7109375" style="175" customWidth="1"/>
    <col min="23" max="23" width="11.5703125" style="175" bestFit="1" customWidth="1"/>
    <col min="24" max="16384" width="9.140625" style="175"/>
  </cols>
  <sheetData>
    <row r="1" spans="1:23" ht="21" x14ac:dyDescent="0.35">
      <c r="F1" s="176"/>
      <c r="G1" s="176"/>
      <c r="H1" s="176"/>
      <c r="I1" s="176"/>
      <c r="J1" s="252" t="s">
        <v>0</v>
      </c>
      <c r="K1" s="252"/>
      <c r="L1" s="252"/>
      <c r="M1" s="176"/>
      <c r="N1" s="176"/>
      <c r="O1" s="176"/>
      <c r="P1" s="176"/>
      <c r="Q1" s="176"/>
      <c r="R1" s="176"/>
      <c r="S1" s="176"/>
      <c r="T1" s="176"/>
    </row>
    <row r="2" spans="1:23" ht="18.75" x14ac:dyDescent="0.3">
      <c r="E2" s="253" t="s">
        <v>1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3" ht="18.75" x14ac:dyDescent="0.3">
      <c r="E3" s="253" t="s">
        <v>303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6" spans="1:23" ht="28.5" x14ac:dyDescent="0.25">
      <c r="A6" s="254" t="s">
        <v>22</v>
      </c>
      <c r="B6" s="254" t="s">
        <v>111</v>
      </c>
      <c r="C6" s="254" t="s">
        <v>124</v>
      </c>
      <c r="D6" s="254" t="s">
        <v>295</v>
      </c>
      <c r="E6" s="257" t="s">
        <v>304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9"/>
    </row>
    <row r="7" spans="1:23" x14ac:dyDescent="0.25">
      <c r="A7" s="255"/>
      <c r="B7" s="255"/>
      <c r="C7" s="255"/>
      <c r="D7" s="255"/>
      <c r="E7" s="260" t="s">
        <v>21</v>
      </c>
      <c r="F7" s="262" t="s">
        <v>20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4"/>
    </row>
    <row r="8" spans="1:23" ht="27" customHeight="1" x14ac:dyDescent="0.25">
      <c r="A8" s="256"/>
      <c r="B8" s="256"/>
      <c r="C8" s="256"/>
      <c r="D8" s="256"/>
      <c r="E8" s="261"/>
      <c r="F8" s="177" t="s">
        <v>2</v>
      </c>
      <c r="G8" s="177" t="s">
        <v>3</v>
      </c>
      <c r="H8" s="177" t="s">
        <v>4</v>
      </c>
      <c r="I8" s="178" t="s">
        <v>5</v>
      </c>
      <c r="J8" s="177" t="s">
        <v>11</v>
      </c>
      <c r="K8" s="177" t="s">
        <v>12</v>
      </c>
      <c r="L8" s="177" t="s">
        <v>13</v>
      </c>
      <c r="M8" s="178" t="s">
        <v>6</v>
      </c>
      <c r="N8" s="178" t="s">
        <v>7</v>
      </c>
      <c r="O8" s="177" t="s">
        <v>14</v>
      </c>
      <c r="P8" s="177" t="s">
        <v>15</v>
      </c>
      <c r="Q8" s="177" t="s">
        <v>16</v>
      </c>
      <c r="R8" s="178" t="s">
        <v>8</v>
      </c>
      <c r="S8" s="178" t="s">
        <v>9</v>
      </c>
      <c r="T8" s="177" t="s">
        <v>17</v>
      </c>
      <c r="U8" s="177" t="s">
        <v>18</v>
      </c>
      <c r="V8" s="177" t="s">
        <v>19</v>
      </c>
      <c r="W8" s="178" t="s">
        <v>10</v>
      </c>
    </row>
    <row r="9" spans="1:23" ht="9.75" customHeight="1" x14ac:dyDescent="0.2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</row>
    <row r="10" spans="1:23" ht="38.25" thickBot="1" x14ac:dyDescent="0.3">
      <c r="A10" s="180" t="s">
        <v>31</v>
      </c>
      <c r="B10" s="190">
        <f>B11+B19+B20+B21</f>
        <v>4694.8500000000004</v>
      </c>
      <c r="C10" s="190">
        <f>C11+C19+C20+C21</f>
        <v>5813.0147370086397</v>
      </c>
      <c r="D10" s="181">
        <v>10507.86473700864</v>
      </c>
      <c r="E10" s="182">
        <f>E11+E19+E20+E21</f>
        <v>9743.0002572800004</v>
      </c>
      <c r="F10" s="182">
        <f t="shared" ref="F10:V10" si="0">F11+F19+F20+F21</f>
        <v>2184.603032</v>
      </c>
      <c r="G10" s="182">
        <f t="shared" si="0"/>
        <v>1781.6946832960002</v>
      </c>
      <c r="H10" s="182">
        <f t="shared" si="0"/>
        <v>1230.8591919039998</v>
      </c>
      <c r="I10" s="182">
        <f>F10+G10+H10</f>
        <v>5197.1569072000002</v>
      </c>
      <c r="J10" s="182">
        <f t="shared" si="0"/>
        <v>973.10720000000003</v>
      </c>
      <c r="K10" s="182">
        <f t="shared" si="0"/>
        <v>0</v>
      </c>
      <c r="L10" s="182">
        <f t="shared" si="0"/>
        <v>0</v>
      </c>
      <c r="M10" s="182">
        <f>J10+K10+L10</f>
        <v>973.10720000000003</v>
      </c>
      <c r="N10" s="182">
        <f>I10+M10</f>
        <v>6170.2641072000006</v>
      </c>
      <c r="O10" s="182">
        <f t="shared" si="0"/>
        <v>0</v>
      </c>
      <c r="P10" s="182">
        <f t="shared" si="0"/>
        <v>0</v>
      </c>
      <c r="Q10" s="182">
        <f t="shared" si="0"/>
        <v>0</v>
      </c>
      <c r="R10" s="182">
        <f>O10+P10+Q10</f>
        <v>0</v>
      </c>
      <c r="S10" s="182">
        <f>N10+R10</f>
        <v>6170.2641072000006</v>
      </c>
      <c r="T10" s="182">
        <f t="shared" si="0"/>
        <v>465.94116464000001</v>
      </c>
      <c r="U10" s="182">
        <f t="shared" si="0"/>
        <v>1144.0319454400001</v>
      </c>
      <c r="V10" s="182">
        <f t="shared" si="0"/>
        <v>1962.7630399999998</v>
      </c>
      <c r="W10" s="182">
        <f>T10+U10+V10</f>
        <v>3572.7361500799998</v>
      </c>
    </row>
    <row r="11" spans="1:23" ht="84" customHeight="1" thickBot="1" x14ac:dyDescent="0.3">
      <c r="A11" s="183" t="s">
        <v>23</v>
      </c>
      <c r="B11" s="190">
        <f>B12+B13+B14+B15+B16+B17+B18</f>
        <v>4694.8500000000004</v>
      </c>
      <c r="C11" s="190">
        <f>C12+C13+C14+C15+C16+C17+C18</f>
        <v>5813.0147370086397</v>
      </c>
      <c r="D11" s="181">
        <v>10507.86473700864</v>
      </c>
      <c r="E11" s="182">
        <f>E16</f>
        <v>9743.0002572800004</v>
      </c>
      <c r="F11" s="182">
        <f t="shared" ref="F11:H11" si="1">F12+F13+F14+F15+F16</f>
        <v>2184.603032</v>
      </c>
      <c r="G11" s="182">
        <f t="shared" si="1"/>
        <v>1781.6946832960002</v>
      </c>
      <c r="H11" s="182">
        <f t="shared" si="1"/>
        <v>1230.8591919039998</v>
      </c>
      <c r="I11" s="182">
        <f t="shared" ref="I11:I87" si="2">F11+G11+H11</f>
        <v>5197.1569072000002</v>
      </c>
      <c r="J11" s="182">
        <f>J12+J13+J14+J15+J16</f>
        <v>973.10720000000003</v>
      </c>
      <c r="K11" s="182">
        <f t="shared" ref="K11:L11" si="3">K12+K13+K14+K15+K16+K17+K18</f>
        <v>0</v>
      </c>
      <c r="L11" s="182">
        <f t="shared" si="3"/>
        <v>0</v>
      </c>
      <c r="M11" s="182">
        <f t="shared" ref="M11:M87" si="4">J11+K11+L11</f>
        <v>973.10720000000003</v>
      </c>
      <c r="N11" s="182">
        <f t="shared" ref="N11:N87" si="5">I11+M11</f>
        <v>6170.2641072000006</v>
      </c>
      <c r="O11" s="182">
        <f t="shared" ref="O11:Q11" si="6">O12+O13+O14+O15+O16+O17+O18</f>
        <v>0</v>
      </c>
      <c r="P11" s="182">
        <f t="shared" si="6"/>
        <v>0</v>
      </c>
      <c r="Q11" s="182">
        <f t="shared" si="6"/>
        <v>0</v>
      </c>
      <c r="R11" s="182">
        <f t="shared" ref="R11:R87" si="7">O11+P11+Q11</f>
        <v>0</v>
      </c>
      <c r="S11" s="182">
        <f t="shared" ref="S11:S87" si="8">N11+R11</f>
        <v>6170.2641072000006</v>
      </c>
      <c r="T11" s="182">
        <f t="shared" ref="T11:V11" si="9">T12+T13+T14+T15+T16</f>
        <v>465.94116464000001</v>
      </c>
      <c r="U11" s="182">
        <f t="shared" si="9"/>
        <v>1144.0319454400001</v>
      </c>
      <c r="V11" s="182">
        <f t="shared" si="9"/>
        <v>1962.7630399999998</v>
      </c>
      <c r="W11" s="182">
        <f t="shared" ref="W11:W87" si="10">T11+U11+V11</f>
        <v>3572.7361500799998</v>
      </c>
    </row>
    <row r="12" spans="1:23" ht="38.25" customHeight="1" thickBot="1" x14ac:dyDescent="0.3">
      <c r="A12" s="184" t="s">
        <v>24</v>
      </c>
      <c r="B12" s="197">
        <v>0</v>
      </c>
      <c r="C12" s="197">
        <v>0</v>
      </c>
      <c r="D12" s="181">
        <v>0</v>
      </c>
      <c r="E12" s="182">
        <v>0</v>
      </c>
      <c r="F12" s="185">
        <v>0</v>
      </c>
      <c r="G12" s="185">
        <v>0</v>
      </c>
      <c r="H12" s="185">
        <v>0</v>
      </c>
      <c r="I12" s="182">
        <v>0</v>
      </c>
      <c r="J12" s="185">
        <v>0</v>
      </c>
      <c r="K12" s="185">
        <v>0</v>
      </c>
      <c r="L12" s="185">
        <v>0</v>
      </c>
      <c r="M12" s="182">
        <v>0</v>
      </c>
      <c r="N12" s="182">
        <v>0</v>
      </c>
      <c r="O12" s="185">
        <v>0</v>
      </c>
      <c r="P12" s="185">
        <v>0</v>
      </c>
      <c r="Q12" s="185">
        <v>0</v>
      </c>
      <c r="R12" s="182">
        <v>0</v>
      </c>
      <c r="S12" s="182">
        <v>0</v>
      </c>
      <c r="T12" s="185">
        <v>0</v>
      </c>
      <c r="U12" s="185">
        <v>0</v>
      </c>
      <c r="V12" s="185">
        <v>0</v>
      </c>
      <c r="W12" s="182">
        <v>0</v>
      </c>
    </row>
    <row r="13" spans="1:23" ht="48" customHeight="1" x14ac:dyDescent="0.25">
      <c r="A13" s="186" t="s">
        <v>25</v>
      </c>
      <c r="B13" s="197">
        <v>0</v>
      </c>
      <c r="C13" s="197">
        <v>0</v>
      </c>
      <c r="D13" s="181">
        <v>0</v>
      </c>
      <c r="E13" s="182">
        <v>0</v>
      </c>
      <c r="F13" s="185">
        <v>0</v>
      </c>
      <c r="G13" s="185">
        <v>0</v>
      </c>
      <c r="H13" s="185">
        <v>0</v>
      </c>
      <c r="I13" s="182">
        <v>0</v>
      </c>
      <c r="J13" s="185">
        <v>0</v>
      </c>
      <c r="K13" s="185">
        <v>0</v>
      </c>
      <c r="L13" s="185">
        <v>0</v>
      </c>
      <c r="M13" s="182">
        <v>0</v>
      </c>
      <c r="N13" s="182">
        <v>0</v>
      </c>
      <c r="O13" s="185">
        <v>0</v>
      </c>
      <c r="P13" s="185">
        <v>0</v>
      </c>
      <c r="Q13" s="185">
        <v>0</v>
      </c>
      <c r="R13" s="182">
        <v>0</v>
      </c>
      <c r="S13" s="182">
        <v>0</v>
      </c>
      <c r="T13" s="185">
        <v>0</v>
      </c>
      <c r="U13" s="185">
        <v>0</v>
      </c>
      <c r="V13" s="185">
        <v>0</v>
      </c>
      <c r="W13" s="182">
        <v>0</v>
      </c>
    </row>
    <row r="14" spans="1:23" ht="21.75" customHeight="1" x14ac:dyDescent="0.25">
      <c r="A14" s="187" t="s">
        <v>26</v>
      </c>
      <c r="B14" s="197">
        <v>0</v>
      </c>
      <c r="C14" s="197">
        <v>0</v>
      </c>
      <c r="D14" s="181">
        <v>0</v>
      </c>
      <c r="E14" s="182">
        <v>0</v>
      </c>
      <c r="F14" s="185">
        <v>0</v>
      </c>
      <c r="G14" s="185">
        <v>0</v>
      </c>
      <c r="H14" s="185">
        <v>0</v>
      </c>
      <c r="I14" s="182">
        <v>0</v>
      </c>
      <c r="J14" s="185">
        <v>0</v>
      </c>
      <c r="K14" s="185">
        <v>0</v>
      </c>
      <c r="L14" s="185">
        <v>0</v>
      </c>
      <c r="M14" s="182">
        <v>0</v>
      </c>
      <c r="N14" s="182">
        <v>0</v>
      </c>
      <c r="O14" s="185">
        <v>0</v>
      </c>
      <c r="P14" s="185">
        <v>0</v>
      </c>
      <c r="Q14" s="185">
        <v>0</v>
      </c>
      <c r="R14" s="182">
        <v>0</v>
      </c>
      <c r="S14" s="182">
        <v>0</v>
      </c>
      <c r="T14" s="185">
        <v>0</v>
      </c>
      <c r="U14" s="185">
        <v>0</v>
      </c>
      <c r="V14" s="185">
        <v>0</v>
      </c>
      <c r="W14" s="182">
        <v>0</v>
      </c>
    </row>
    <row r="15" spans="1:23" ht="38.25" thickBot="1" x14ac:dyDescent="0.3">
      <c r="A15" s="184" t="s">
        <v>27</v>
      </c>
      <c r="B15" s="197">
        <v>0</v>
      </c>
      <c r="C15" s="197">
        <v>0</v>
      </c>
      <c r="D15" s="181">
        <v>0</v>
      </c>
      <c r="E15" s="182">
        <v>0</v>
      </c>
      <c r="F15" s="185">
        <v>0</v>
      </c>
      <c r="G15" s="185">
        <v>0</v>
      </c>
      <c r="H15" s="185">
        <v>0</v>
      </c>
      <c r="I15" s="182">
        <v>0</v>
      </c>
      <c r="J15" s="185">
        <v>0</v>
      </c>
      <c r="K15" s="185">
        <v>0</v>
      </c>
      <c r="L15" s="185">
        <v>0</v>
      </c>
      <c r="M15" s="182">
        <v>0</v>
      </c>
      <c r="N15" s="182">
        <v>0</v>
      </c>
      <c r="O15" s="185">
        <v>0</v>
      </c>
      <c r="P15" s="185">
        <v>0</v>
      </c>
      <c r="Q15" s="185">
        <v>0</v>
      </c>
      <c r="R15" s="182">
        <v>0</v>
      </c>
      <c r="S15" s="182">
        <v>0</v>
      </c>
      <c r="T15" s="185">
        <v>0</v>
      </c>
      <c r="U15" s="185">
        <v>0</v>
      </c>
      <c r="V15" s="185">
        <v>0</v>
      </c>
      <c r="W15" s="182">
        <v>0</v>
      </c>
    </row>
    <row r="16" spans="1:23" ht="37.5" customHeight="1" thickBot="1" x14ac:dyDescent="0.3">
      <c r="A16" s="184" t="s">
        <v>97</v>
      </c>
      <c r="B16" s="197">
        <v>4694.8500000000004</v>
      </c>
      <c r="C16" s="197">
        <f>D16-B16</f>
        <v>5813.0147370086397</v>
      </c>
      <c r="D16" s="181">
        <v>10507.86473700864</v>
      </c>
      <c r="E16" s="182">
        <f t="shared" ref="E16:E18" si="11">I16+M16+R16+W16</f>
        <v>9743.0002572800004</v>
      </c>
      <c r="F16" s="185">
        <f>новокачалинск!E86+первомайское!E86+Троицкое!E86+октябрьское!E86+Майское!E86</f>
        <v>2184.603032</v>
      </c>
      <c r="G16" s="185">
        <f>новокачалинск!F86+первомайское!F86+Троицкое!F86+октябрьское!F86+Майское!F86</f>
        <v>1781.6946832960002</v>
      </c>
      <c r="H16" s="185">
        <f>новокачалинск!G86+первомайское!G86+Троицкое!G86+октябрьское!G86+Майское!G86</f>
        <v>1230.8591919039998</v>
      </c>
      <c r="I16" s="182">
        <f t="shared" si="2"/>
        <v>5197.1569072000002</v>
      </c>
      <c r="J16" s="185">
        <f>новокачалинск!I86+первомайское!I86+Троицкое!I86+октябрьское!I86+Майское!I86</f>
        <v>973.10720000000003</v>
      </c>
      <c r="K16" s="185">
        <v>0</v>
      </c>
      <c r="L16" s="185">
        <v>0</v>
      </c>
      <c r="M16" s="182">
        <f t="shared" si="4"/>
        <v>973.10720000000003</v>
      </c>
      <c r="N16" s="182">
        <f t="shared" si="5"/>
        <v>6170.2641072000006</v>
      </c>
      <c r="O16" s="185">
        <v>0</v>
      </c>
      <c r="P16" s="185">
        <v>0</v>
      </c>
      <c r="Q16" s="185">
        <v>0</v>
      </c>
      <c r="R16" s="182">
        <f t="shared" si="7"/>
        <v>0</v>
      </c>
      <c r="S16" s="182">
        <f t="shared" si="8"/>
        <v>6170.2641072000006</v>
      </c>
      <c r="T16" s="185">
        <f>новокачалинск!S86+первомайское!S86+Троицкое!S86+октябрьское!S86+Майское!S86</f>
        <v>465.94116464000001</v>
      </c>
      <c r="U16" s="185">
        <f>новокачалинск!T86+первомайское!T86+Троицкое!T86+октябрьское!T86+Майское!T86</f>
        <v>1144.0319454400001</v>
      </c>
      <c r="V16" s="185">
        <f>новокачалинск!U86+первомайское!U86+Троицкое!U86+октябрьское!U86+Майское!U86</f>
        <v>1962.7630399999998</v>
      </c>
      <c r="W16" s="182">
        <f t="shared" si="10"/>
        <v>3572.7361500799998</v>
      </c>
    </row>
    <row r="17" spans="1:24" ht="38.25" thickBot="1" x14ac:dyDescent="0.3">
      <c r="A17" s="184" t="s">
        <v>105</v>
      </c>
      <c r="B17" s="197"/>
      <c r="C17" s="197">
        <f t="shared" ref="C17:C19" si="12">D17-B17</f>
        <v>0</v>
      </c>
      <c r="D17" s="181">
        <v>0</v>
      </c>
      <c r="E17" s="182">
        <f t="shared" si="11"/>
        <v>0</v>
      </c>
      <c r="F17" s="185"/>
      <c r="G17" s="185"/>
      <c r="H17" s="185"/>
      <c r="I17" s="182">
        <f t="shared" si="2"/>
        <v>0</v>
      </c>
      <c r="J17" s="185"/>
      <c r="K17" s="185"/>
      <c r="L17" s="185"/>
      <c r="M17" s="182">
        <f t="shared" si="4"/>
        <v>0</v>
      </c>
      <c r="N17" s="182">
        <f t="shared" si="5"/>
        <v>0</v>
      </c>
      <c r="O17" s="185">
        <v>0</v>
      </c>
      <c r="P17" s="185">
        <v>0</v>
      </c>
      <c r="Q17" s="185">
        <v>0</v>
      </c>
      <c r="R17" s="182">
        <f t="shared" si="7"/>
        <v>0</v>
      </c>
      <c r="S17" s="182">
        <f t="shared" si="8"/>
        <v>0</v>
      </c>
      <c r="T17" s="185"/>
      <c r="U17" s="185"/>
      <c r="V17" s="185"/>
      <c r="W17" s="182">
        <f t="shared" si="10"/>
        <v>0</v>
      </c>
    </row>
    <row r="18" spans="1:24" ht="38.25" thickBot="1" x14ac:dyDescent="0.3">
      <c r="A18" s="184" t="s">
        <v>106</v>
      </c>
      <c r="B18" s="197"/>
      <c r="C18" s="197">
        <f t="shared" si="12"/>
        <v>0</v>
      </c>
      <c r="D18" s="181">
        <v>0</v>
      </c>
      <c r="E18" s="182">
        <f t="shared" si="11"/>
        <v>0</v>
      </c>
      <c r="F18" s="185"/>
      <c r="G18" s="185"/>
      <c r="H18" s="185"/>
      <c r="I18" s="182">
        <f t="shared" si="2"/>
        <v>0</v>
      </c>
      <c r="J18" s="185"/>
      <c r="K18" s="185"/>
      <c r="L18" s="185"/>
      <c r="M18" s="182">
        <f t="shared" si="4"/>
        <v>0</v>
      </c>
      <c r="N18" s="182">
        <f t="shared" si="5"/>
        <v>0</v>
      </c>
      <c r="O18" s="185">
        <v>0</v>
      </c>
      <c r="P18" s="185">
        <v>0</v>
      </c>
      <c r="Q18" s="185">
        <v>0</v>
      </c>
      <c r="R18" s="182">
        <f t="shared" si="7"/>
        <v>0</v>
      </c>
      <c r="S18" s="182">
        <f t="shared" si="8"/>
        <v>0</v>
      </c>
      <c r="T18" s="185"/>
      <c r="U18" s="185"/>
      <c r="V18" s="185"/>
      <c r="W18" s="182">
        <f t="shared" si="10"/>
        <v>0</v>
      </c>
    </row>
    <row r="19" spans="1:24" ht="36.75" customHeight="1" thickBot="1" x14ac:dyDescent="0.3">
      <c r="A19" s="188" t="s">
        <v>28</v>
      </c>
      <c r="B19" s="190">
        <v>0</v>
      </c>
      <c r="C19" s="190">
        <f t="shared" si="12"/>
        <v>0</v>
      </c>
      <c r="D19" s="181">
        <v>0</v>
      </c>
      <c r="E19" s="182">
        <v>0</v>
      </c>
      <c r="F19" s="185">
        <v>0</v>
      </c>
      <c r="G19" s="185">
        <v>0</v>
      </c>
      <c r="H19" s="185">
        <v>0</v>
      </c>
      <c r="I19" s="182">
        <v>0</v>
      </c>
      <c r="J19" s="185">
        <v>0</v>
      </c>
      <c r="K19" s="185">
        <v>0</v>
      </c>
      <c r="L19" s="185">
        <v>0</v>
      </c>
      <c r="M19" s="182">
        <v>0</v>
      </c>
      <c r="N19" s="182">
        <v>0</v>
      </c>
      <c r="O19" s="185">
        <v>0</v>
      </c>
      <c r="P19" s="185">
        <v>0</v>
      </c>
      <c r="Q19" s="185">
        <v>0</v>
      </c>
      <c r="R19" s="182">
        <v>0</v>
      </c>
      <c r="S19" s="182">
        <v>0</v>
      </c>
      <c r="T19" s="185">
        <v>0</v>
      </c>
      <c r="U19" s="185">
        <v>0</v>
      </c>
      <c r="V19" s="185">
        <v>0</v>
      </c>
      <c r="W19" s="182">
        <v>0</v>
      </c>
    </row>
    <row r="20" spans="1:24" ht="19.5" thickBot="1" x14ac:dyDescent="0.3">
      <c r="A20" s="188" t="s">
        <v>29</v>
      </c>
      <c r="B20" s="190">
        <v>0</v>
      </c>
      <c r="C20" s="190">
        <v>0</v>
      </c>
      <c r="D20" s="181">
        <v>0</v>
      </c>
      <c r="E20" s="182">
        <v>0</v>
      </c>
      <c r="F20" s="185">
        <v>0</v>
      </c>
      <c r="G20" s="185">
        <v>0</v>
      </c>
      <c r="H20" s="185">
        <v>0</v>
      </c>
      <c r="I20" s="182">
        <v>0</v>
      </c>
      <c r="J20" s="185">
        <v>0</v>
      </c>
      <c r="K20" s="185">
        <v>0</v>
      </c>
      <c r="L20" s="185">
        <v>0</v>
      </c>
      <c r="M20" s="182">
        <v>0</v>
      </c>
      <c r="N20" s="182">
        <v>0</v>
      </c>
      <c r="O20" s="185">
        <v>0</v>
      </c>
      <c r="P20" s="185">
        <v>0</v>
      </c>
      <c r="Q20" s="185">
        <v>0</v>
      </c>
      <c r="R20" s="182">
        <v>0</v>
      </c>
      <c r="S20" s="182">
        <v>0</v>
      </c>
      <c r="T20" s="185">
        <v>0</v>
      </c>
      <c r="U20" s="185">
        <v>0</v>
      </c>
      <c r="V20" s="185">
        <v>0</v>
      </c>
      <c r="W20" s="182">
        <v>0</v>
      </c>
    </row>
    <row r="21" spans="1:24" ht="19.5" thickBot="1" x14ac:dyDescent="0.3">
      <c r="A21" s="188" t="s">
        <v>30</v>
      </c>
      <c r="B21" s="190">
        <v>0</v>
      </c>
      <c r="C21" s="190">
        <v>0</v>
      </c>
      <c r="D21" s="181">
        <v>0</v>
      </c>
      <c r="E21" s="182">
        <v>0</v>
      </c>
      <c r="F21" s="185">
        <v>0</v>
      </c>
      <c r="G21" s="185">
        <v>0</v>
      </c>
      <c r="H21" s="185">
        <v>0</v>
      </c>
      <c r="I21" s="182">
        <v>0</v>
      </c>
      <c r="J21" s="185">
        <v>0</v>
      </c>
      <c r="K21" s="185">
        <v>0</v>
      </c>
      <c r="L21" s="185">
        <v>0</v>
      </c>
      <c r="M21" s="182">
        <v>0</v>
      </c>
      <c r="N21" s="182">
        <v>0</v>
      </c>
      <c r="O21" s="185">
        <v>0</v>
      </c>
      <c r="P21" s="185">
        <v>0</v>
      </c>
      <c r="Q21" s="185">
        <v>0</v>
      </c>
      <c r="R21" s="182">
        <v>0</v>
      </c>
      <c r="S21" s="182">
        <v>0</v>
      </c>
      <c r="T21" s="185">
        <v>0</v>
      </c>
      <c r="U21" s="185">
        <v>0</v>
      </c>
      <c r="V21" s="185">
        <v>0</v>
      </c>
      <c r="W21" s="182">
        <v>0</v>
      </c>
    </row>
    <row r="22" spans="1:24" x14ac:dyDescent="0.25">
      <c r="A22" s="189"/>
      <c r="B22" s="224">
        <v>0</v>
      </c>
      <c r="C22" s="224">
        <v>0</v>
      </c>
      <c r="D22" s="181">
        <v>0</v>
      </c>
      <c r="E22" s="182">
        <v>0</v>
      </c>
      <c r="F22" s="185">
        <v>0</v>
      </c>
      <c r="G22" s="185">
        <v>0</v>
      </c>
      <c r="H22" s="185">
        <v>0</v>
      </c>
      <c r="I22" s="182">
        <v>0</v>
      </c>
      <c r="J22" s="185">
        <v>0</v>
      </c>
      <c r="K22" s="185">
        <v>0</v>
      </c>
      <c r="L22" s="185">
        <v>0</v>
      </c>
      <c r="M22" s="182">
        <v>0</v>
      </c>
      <c r="N22" s="182">
        <v>0</v>
      </c>
      <c r="O22" s="185">
        <v>0</v>
      </c>
      <c r="P22" s="185">
        <v>0</v>
      </c>
      <c r="Q22" s="185">
        <v>0</v>
      </c>
      <c r="R22" s="182">
        <v>0</v>
      </c>
      <c r="S22" s="182">
        <v>0</v>
      </c>
      <c r="T22" s="185">
        <v>0</v>
      </c>
      <c r="U22" s="185">
        <v>0</v>
      </c>
      <c r="V22" s="185">
        <v>0</v>
      </c>
      <c r="W22" s="182">
        <v>0</v>
      </c>
    </row>
    <row r="23" spans="1:24" ht="39.75" customHeight="1" thickBot="1" x14ac:dyDescent="0.3">
      <c r="A23" s="180" t="s">
        <v>32</v>
      </c>
      <c r="B23" s="190">
        <f>B24+B93+B94</f>
        <v>6619.0439999999999</v>
      </c>
      <c r="C23" s="190">
        <f t="shared" ref="C23:S23" si="13">C24+C93+C94</f>
        <v>3888.8160242933563</v>
      </c>
      <c r="D23" s="190">
        <v>10507.860024293357</v>
      </c>
      <c r="E23" s="182">
        <f t="shared" si="13"/>
        <v>9743.0002078220332</v>
      </c>
      <c r="F23" s="182">
        <f t="shared" si="13"/>
        <v>1684.6331876399156</v>
      </c>
      <c r="G23" s="182">
        <f t="shared" si="13"/>
        <v>1473.5661897727014</v>
      </c>
      <c r="H23" s="182">
        <f t="shared" si="13"/>
        <v>1228.6740687231468</v>
      </c>
      <c r="I23" s="182">
        <f t="shared" si="13"/>
        <v>4386.8734461357635</v>
      </c>
      <c r="J23" s="182">
        <f t="shared" si="13"/>
        <v>1580.0683134509791</v>
      </c>
      <c r="K23" s="182">
        <f t="shared" si="13"/>
        <v>84.894779999999997</v>
      </c>
      <c r="L23" s="182">
        <f t="shared" si="13"/>
        <v>84.894779999999997</v>
      </c>
      <c r="M23" s="182">
        <f t="shared" si="13"/>
        <v>1749.8578734509792</v>
      </c>
      <c r="N23" s="182">
        <f t="shared" si="13"/>
        <v>6136.7313195867428</v>
      </c>
      <c r="O23" s="182">
        <f t="shared" si="13"/>
        <v>84.894779999999997</v>
      </c>
      <c r="P23" s="182">
        <f t="shared" si="13"/>
        <v>84.894779999999997</v>
      </c>
      <c r="Q23" s="182">
        <f t="shared" si="13"/>
        <v>84.894779999999997</v>
      </c>
      <c r="R23" s="182">
        <f t="shared" si="13"/>
        <v>254.68433999999999</v>
      </c>
      <c r="S23" s="182">
        <f t="shared" si="13"/>
        <v>6391.4156595867425</v>
      </c>
      <c r="T23" s="182">
        <f>T24+T93+T94-0.214</f>
        <v>584.89061059289486</v>
      </c>
      <c r="U23" s="182">
        <f>U24+U93+U94-0.653</f>
        <v>1201.359502612135</v>
      </c>
      <c r="V23" s="182">
        <f>V24+V93+V94-0.95</f>
        <v>1565.3364350302597</v>
      </c>
      <c r="W23" s="182">
        <f>W24+W93+W94-1.817</f>
        <v>3351.5865482352897</v>
      </c>
    </row>
    <row r="24" spans="1:24" ht="56.25" customHeight="1" x14ac:dyDescent="0.25">
      <c r="A24" s="191" t="s">
        <v>33</v>
      </c>
      <c r="B24" s="190">
        <f>B25+B26+B31+B36+B58+B83+B27+B28+B29+B30</f>
        <v>6619.0439999999999</v>
      </c>
      <c r="C24" s="190">
        <f>C25+C26+C31+C36+C58+C83+C27+C28+C29+C30</f>
        <v>3888.8160242933563</v>
      </c>
      <c r="D24" s="190">
        <v>10507.860024293357</v>
      </c>
      <c r="E24" s="182">
        <f>W24+S24-1.819</f>
        <v>9743.0002078220332</v>
      </c>
      <c r="F24" s="182">
        <f>F25+F26+F27+F28+F29+F30+F31+F36+F58+F83</f>
        <v>1684.6331876399156</v>
      </c>
      <c r="G24" s="182">
        <f t="shared" ref="G24:H24" si="14">G25+G26+G27+G28+G29+G30+G31+G36+G58+G83</f>
        <v>1473.5661897727014</v>
      </c>
      <c r="H24" s="182">
        <f t="shared" si="14"/>
        <v>1228.6740687231468</v>
      </c>
      <c r="I24" s="182">
        <f t="shared" si="2"/>
        <v>4386.8734461357635</v>
      </c>
      <c r="J24" s="182">
        <f t="shared" ref="J24:L24" si="15">J25+J26+J27+J28+J29+J30+J31+J36+J58+J83</f>
        <v>1580.0683134509791</v>
      </c>
      <c r="K24" s="182">
        <f t="shared" si="15"/>
        <v>84.894779999999997</v>
      </c>
      <c r="L24" s="182">
        <f t="shared" si="15"/>
        <v>84.894779999999997</v>
      </c>
      <c r="M24" s="182">
        <f t="shared" si="4"/>
        <v>1749.8578734509792</v>
      </c>
      <c r="N24" s="182">
        <f t="shared" si="5"/>
        <v>6136.7313195867428</v>
      </c>
      <c r="O24" s="182">
        <f t="shared" ref="O24:Q24" si="16">O25+O26+O27+O28+O29+O30+O31+O36+O58+O83</f>
        <v>84.894779999999997</v>
      </c>
      <c r="P24" s="182">
        <f t="shared" si="16"/>
        <v>84.894779999999997</v>
      </c>
      <c r="Q24" s="182">
        <f t="shared" si="16"/>
        <v>84.894779999999997</v>
      </c>
      <c r="R24" s="182">
        <f t="shared" si="7"/>
        <v>254.68433999999999</v>
      </c>
      <c r="S24" s="182">
        <f t="shared" si="8"/>
        <v>6391.4156595867425</v>
      </c>
      <c r="T24" s="182">
        <f t="shared" ref="T24:V24" si="17">T25+T26+T27+T28+T29+T30+T31+T36+T58+T83</f>
        <v>585.10461059289491</v>
      </c>
      <c r="U24" s="182">
        <f t="shared" si="17"/>
        <v>1202.012502612135</v>
      </c>
      <c r="V24" s="182">
        <f t="shared" si="17"/>
        <v>1566.2864350302598</v>
      </c>
      <c r="W24" s="182">
        <f t="shared" si="10"/>
        <v>3353.4035482352897</v>
      </c>
      <c r="X24" s="192">
        <f>T25+T26+T28+T29+T30+T31+T32+T36+T58+T83</f>
        <v>585.10461059289491</v>
      </c>
    </row>
    <row r="25" spans="1:24" ht="15.75" x14ac:dyDescent="0.25">
      <c r="A25" s="193" t="s">
        <v>98</v>
      </c>
      <c r="B25" s="190">
        <v>2270.2800000000002</v>
      </c>
      <c r="C25" s="190">
        <f>D25-B25</f>
        <v>1418.3391708390409</v>
      </c>
      <c r="D25" s="181">
        <v>3688.6191708390411</v>
      </c>
      <c r="E25" s="182">
        <f t="shared" ref="E25:E89" si="18">W25+S25</f>
        <v>3150.2551329943972</v>
      </c>
      <c r="F25" s="185">
        <f>новокачалинск!E30+первомайское!E30+Троицкое!E30+октябрьское!E30+Майское!E30</f>
        <v>722.50723758527397</v>
      </c>
      <c r="G25" s="185">
        <f>новокачалинск!F30+первомайское!F30+Троицкое!F30+октябрьское!F30+Майское!F30</f>
        <v>571.50521321179713</v>
      </c>
      <c r="H25" s="185">
        <f>новокачалинск!G30+первомайское!G30+Троицкое!G30+октябрьское!G30+Майское!G30</f>
        <v>398.71460152607949</v>
      </c>
      <c r="I25" s="182">
        <f t="shared" si="2"/>
        <v>1692.7270523231505</v>
      </c>
      <c r="J25" s="185">
        <f>новокачалинск!I30+первомайское!I30+Троицкое!I30+октябрьское!I30+Майское!I30</f>
        <v>314.53308166712327</v>
      </c>
      <c r="K25" s="185">
        <f>новокачалинск!J30+первомайское!J30+Троицкое!J30+октябрьское!J30+Майское!J30</f>
        <v>0</v>
      </c>
      <c r="L25" s="185">
        <f>новокачалинск!K30+первомайское!K30+Троицкое!K30+октябрьское!K30+Майское!K30</f>
        <v>0</v>
      </c>
      <c r="M25" s="182">
        <f t="shared" si="4"/>
        <v>314.53308166712327</v>
      </c>
      <c r="N25" s="182">
        <f t="shared" si="5"/>
        <v>2007.2601339902737</v>
      </c>
      <c r="O25" s="185">
        <f>новокачалинск!N30+первомайское!N30+Троицкое!N30+октябрьское!N30+Майское!N30</f>
        <v>0</v>
      </c>
      <c r="P25" s="185">
        <f>новокачалинск!O30+первомайское!O30+Троицкое!O30+октябрьское!O30+Майское!O30</f>
        <v>0</v>
      </c>
      <c r="Q25" s="185">
        <f>новокачалинск!P30+первомайское!P30+Троицкое!P30+октябрьское!P30+Майское!P30</f>
        <v>0</v>
      </c>
      <c r="R25" s="182">
        <f t="shared" si="7"/>
        <v>0</v>
      </c>
      <c r="S25" s="182">
        <f t="shared" si="8"/>
        <v>2007.2601339902737</v>
      </c>
      <c r="T25" s="185">
        <f>новокачалинск!S30+первомайское!S30+Троицкое!S30+октябрьское!S30+Майское!S30</f>
        <v>118.79137240421917</v>
      </c>
      <c r="U25" s="185">
        <f>новокачалинск!T30+первомайское!T30+Троицкое!T30+октябрьское!T30+Майское!T30</f>
        <v>384.01538217901378</v>
      </c>
      <c r="V25" s="185">
        <f>новокачалинск!U30+первомайское!U30+Троицкое!U30+октябрьское!U30+Майское!U30</f>
        <v>640.18824442089044</v>
      </c>
      <c r="W25" s="182">
        <f t="shared" si="10"/>
        <v>1142.9949990041234</v>
      </c>
    </row>
    <row r="26" spans="1:24" ht="15.75" x14ac:dyDescent="0.25">
      <c r="A26" s="194" t="s">
        <v>34</v>
      </c>
      <c r="B26" s="190">
        <v>205.71</v>
      </c>
      <c r="C26" s="190">
        <f t="shared" ref="C26:C90" si="19">D26-B26</f>
        <v>447.5074323209999</v>
      </c>
      <c r="D26" s="181">
        <v>653.21743232099993</v>
      </c>
      <c r="E26" s="182">
        <f t="shared" si="18"/>
        <v>495.40077678360001</v>
      </c>
      <c r="F26" s="185">
        <f>новокачалинск!E32+первомайское!E32+Троицкое!E32+октябрьское!E32+Майское!E32</f>
        <v>113.5026286982</v>
      </c>
      <c r="G26" s="185">
        <f>новокачалинск!F32+первомайское!F32+Троицкое!F32+октябрьское!F32+Майское!F32</f>
        <v>87.731853133420003</v>
      </c>
      <c r="H26" s="185">
        <f>новокачалинск!G32+первомайское!G32+Троицкое!G32+октябрьское!G32+Майское!G32</f>
        <v>62.052202088979996</v>
      </c>
      <c r="I26" s="182">
        <f t="shared" si="2"/>
        <v>263.28668392060001</v>
      </c>
      <c r="J26" s="185">
        <f>новокачалинск!I32+первомайское!I32+Троицкое!I32+октябрьское!I32+Майское!I32</f>
        <v>49.218093666600012</v>
      </c>
      <c r="K26" s="185">
        <f>новокачалинск!J32+первомайское!J32+Троицкое!J32+октябрьское!J32+Майское!J32</f>
        <v>0</v>
      </c>
      <c r="L26" s="185">
        <f>новокачалинск!K32+первомайское!K32+Троицкое!K32+октябрьское!K32+Майское!K32</f>
        <v>0</v>
      </c>
      <c r="M26" s="182">
        <f t="shared" si="4"/>
        <v>49.218093666600012</v>
      </c>
      <c r="N26" s="182">
        <f t="shared" si="5"/>
        <v>312.50477758720001</v>
      </c>
      <c r="O26" s="185">
        <f>новокачалинск!N32+первомайское!N32+Троицкое!N32+октябрьское!N32+Майское!N32</f>
        <v>0</v>
      </c>
      <c r="P26" s="185">
        <f>новокачалинск!O32+первомайское!O32+Троицкое!O32+октябрьское!O32+Майское!O32</f>
        <v>0</v>
      </c>
      <c r="Q26" s="185">
        <f>новокачалинск!P32+первомайское!P32+Троицкое!P32+октябрьское!P32+Майское!P32</f>
        <v>0</v>
      </c>
      <c r="R26" s="182">
        <f t="shared" si="7"/>
        <v>0</v>
      </c>
      <c r="S26" s="182">
        <f t="shared" si="8"/>
        <v>312.50477758720001</v>
      </c>
      <c r="T26" s="185">
        <f>новокачалинск!S32+первомайское!S32+Троицкое!S32+октябрьское!S32+Майское!S32</f>
        <v>23.3297372205</v>
      </c>
      <c r="U26" s="185">
        <f>новокачалинск!T32+первомайское!T32+Троицкое!T32+октябрьское!T32+Майское!T32</f>
        <v>59.376270713900006</v>
      </c>
      <c r="V26" s="185">
        <f>новокачалинск!U32+первомайское!U32+Троицкое!U32+октябрьское!U32+Майское!U32</f>
        <v>100.18999126200001</v>
      </c>
      <c r="W26" s="182">
        <f t="shared" si="10"/>
        <v>182.8959991964</v>
      </c>
    </row>
    <row r="27" spans="1:24" ht="15.75" x14ac:dyDescent="0.25">
      <c r="A27" s="194" t="s">
        <v>35</v>
      </c>
      <c r="B27" s="190">
        <v>57.78</v>
      </c>
      <c r="C27" s="190">
        <f t="shared" si="19"/>
        <v>-57.78</v>
      </c>
      <c r="D27" s="181">
        <v>0</v>
      </c>
      <c r="E27" s="182">
        <f t="shared" si="18"/>
        <v>0</v>
      </c>
      <c r="F27" s="185"/>
      <c r="G27" s="185"/>
      <c r="H27" s="185"/>
      <c r="I27" s="182">
        <f t="shared" si="2"/>
        <v>0</v>
      </c>
      <c r="J27" s="185"/>
      <c r="K27" s="185"/>
      <c r="L27" s="185"/>
      <c r="M27" s="182">
        <f t="shared" ref="M27" si="20">J27+K27+L27</f>
        <v>0</v>
      </c>
      <c r="N27" s="182">
        <f t="shared" si="5"/>
        <v>0</v>
      </c>
      <c r="O27" s="185"/>
      <c r="P27" s="185"/>
      <c r="Q27" s="185"/>
      <c r="R27" s="182">
        <f t="shared" si="7"/>
        <v>0</v>
      </c>
      <c r="S27" s="182">
        <f t="shared" si="8"/>
        <v>0</v>
      </c>
      <c r="T27" s="185"/>
      <c r="U27" s="185"/>
      <c r="V27" s="185"/>
      <c r="W27" s="182">
        <f t="shared" si="10"/>
        <v>0</v>
      </c>
    </row>
    <row r="28" spans="1:24" ht="15.75" x14ac:dyDescent="0.25">
      <c r="A28" s="195" t="s">
        <v>85</v>
      </c>
      <c r="B28" s="190">
        <v>487.27</v>
      </c>
      <c r="C28" s="190">
        <f t="shared" si="19"/>
        <v>-374.33199999999999</v>
      </c>
      <c r="D28" s="181">
        <v>112.93800000000002</v>
      </c>
      <c r="E28" s="182">
        <f t="shared" si="18"/>
        <v>340.81200000000001</v>
      </c>
      <c r="F28" s="185">
        <f>новокачалинск!E33+первомайское!E33+Троицкое!E33+октябрьское!E33+Майское!E33</f>
        <v>28.401</v>
      </c>
      <c r="G28" s="185">
        <f>новокачалинск!F33+первомайское!F33+Троицкое!F33+октябрьское!F33+Майское!F33</f>
        <v>28.401</v>
      </c>
      <c r="H28" s="185">
        <f>новокачалинск!G33+первомайское!G33+Троицкое!G33+октябрьское!G33+Майское!G33</f>
        <v>28.401</v>
      </c>
      <c r="I28" s="182">
        <f t="shared" si="2"/>
        <v>85.203000000000003</v>
      </c>
      <c r="J28" s="185">
        <f>новокачалинск!I33+первомайское!I33+Троицкое!I33+октябрьское!I33+Майское!I33</f>
        <v>28.401</v>
      </c>
      <c r="K28" s="185">
        <f>новокачалинск!J33+первомайское!J33+Троицкое!J33+октябрьское!J33+Майское!J33</f>
        <v>28.401</v>
      </c>
      <c r="L28" s="185">
        <f>новокачалинск!K33+первомайское!K33+Троицкое!K33+октябрьское!K33+Майское!K33</f>
        <v>28.401</v>
      </c>
      <c r="M28" s="182">
        <f t="shared" si="4"/>
        <v>85.203000000000003</v>
      </c>
      <c r="N28" s="182">
        <f t="shared" si="5"/>
        <v>170.40600000000001</v>
      </c>
      <c r="O28" s="185">
        <f>новокачалинск!N33+первомайское!N33+Троицкое!N33+октябрьское!N33+Майское!N33</f>
        <v>28.401</v>
      </c>
      <c r="P28" s="185">
        <f>новокачалинск!O33+первомайское!O33+Троицкое!O33+октябрьское!O33+Майское!O33</f>
        <v>28.401</v>
      </c>
      <c r="Q28" s="185">
        <f>новокачалинск!P33+первомайское!P33+Троицкое!P33+октябрьское!P33+Майское!P33</f>
        <v>28.401</v>
      </c>
      <c r="R28" s="182">
        <f t="shared" si="7"/>
        <v>85.203000000000003</v>
      </c>
      <c r="S28" s="182">
        <f t="shared" si="8"/>
        <v>255.60900000000001</v>
      </c>
      <c r="T28" s="185">
        <f>новокачалинск!S33+первомайское!S33+Троицкое!S33+октябрьское!S33+Майское!S33</f>
        <v>28.401</v>
      </c>
      <c r="U28" s="185">
        <f>новокачалинск!T33+первомайское!T33+Троицкое!T33+октябрьское!T33+Майское!T33</f>
        <v>28.401</v>
      </c>
      <c r="V28" s="185">
        <f>новокачалинск!U33+первомайское!U33+Троицкое!U33+октябрьское!U33+Майское!U33</f>
        <v>28.401</v>
      </c>
      <c r="W28" s="182">
        <f t="shared" si="10"/>
        <v>85.203000000000003</v>
      </c>
    </row>
    <row r="29" spans="1:24" ht="15.75" x14ac:dyDescent="0.25">
      <c r="A29" s="193" t="s">
        <v>99</v>
      </c>
      <c r="B29" s="190"/>
      <c r="C29" s="190">
        <f t="shared" si="19"/>
        <v>42.829012071999998</v>
      </c>
      <c r="D29" s="181">
        <v>42.829012071999998</v>
      </c>
      <c r="E29" s="182">
        <f t="shared" si="18"/>
        <v>43.608136938240001</v>
      </c>
      <c r="F29" s="185">
        <f>новокачалинск!E42+первомайское!E42+Троицкое!E42+октябрьское!E42+Майское!E42</f>
        <v>9.7531768698000008</v>
      </c>
      <c r="G29" s="185">
        <f>новокачалинск!F42+первомайское!F42+Троицкое!F42+октябрьское!F42+Майское!F42</f>
        <v>7.9388594982479992</v>
      </c>
      <c r="H29" s="185">
        <f>новокачалинск!G42+первомайское!G42+Троицкое!G42+октябрьское!G42+Майское!G42</f>
        <v>5.4651608573520001</v>
      </c>
      <c r="I29" s="182">
        <f t="shared" si="2"/>
        <v>23.157197225400001</v>
      </c>
      <c r="J29" s="185">
        <f>новокачалинск!I42+первомайское!I42+Троицкое!I42+октябрьское!I42+Майское!I42</f>
        <v>4.1661853506000002</v>
      </c>
      <c r="K29" s="185">
        <f>новокачалинск!J42+первомайское!J42+Троицкое!J42+октябрьское!J42+Майское!J42</f>
        <v>0</v>
      </c>
      <c r="L29" s="185">
        <f>новокачалинск!K42+первомайское!K42+Троицкое!K42+октябрьское!K42+Майское!K42</f>
        <v>0</v>
      </c>
      <c r="M29" s="182">
        <f t="shared" si="4"/>
        <v>4.1661853506000002</v>
      </c>
      <c r="N29" s="182">
        <f t="shared" si="5"/>
        <v>27.323382576</v>
      </c>
      <c r="O29" s="185">
        <f>новокачалинск!N42+первомайское!N42+Троицкое!N42+октябрьское!N42+Майское!N42</f>
        <v>0</v>
      </c>
      <c r="P29" s="185">
        <f>новокачалинск!O42+первомайское!O42+Троицкое!O42+октябрьское!O42+Майское!O42</f>
        <v>0</v>
      </c>
      <c r="Q29" s="185">
        <f>новокачалинск!P42+первомайское!P42+Троицкое!P42+октябрьское!P42+Майское!P42</f>
        <v>0</v>
      </c>
      <c r="R29" s="182">
        <f t="shared" si="7"/>
        <v>0</v>
      </c>
      <c r="S29" s="182">
        <f t="shared" si="8"/>
        <v>27.323382576</v>
      </c>
      <c r="T29" s="185">
        <f>новокачалинск!S42+первомайское!S42+Троицкое!S42+октябрьское!S42+Майское!S42</f>
        <v>2.2162955665199999</v>
      </c>
      <c r="U29" s="185">
        <f>новокачалинск!T42+первомайское!T42+Троицкое!T42+октябрьское!T42+Майское!T42</f>
        <v>5.3250717853200005</v>
      </c>
      <c r="V29" s="185">
        <f>новокачалинск!U42+первомайское!U42+Троицкое!U42+октябрьское!U42+Майское!U42</f>
        <v>8.7433870104000011</v>
      </c>
      <c r="W29" s="182">
        <f t="shared" si="10"/>
        <v>16.284754362240001</v>
      </c>
    </row>
    <row r="30" spans="1:24" ht="15.75" x14ac:dyDescent="0.25">
      <c r="A30" s="193" t="s">
        <v>100</v>
      </c>
      <c r="B30" s="190">
        <v>0</v>
      </c>
      <c r="C30" s="190">
        <f t="shared" si="19"/>
        <v>4.8512287320000009</v>
      </c>
      <c r="D30" s="181">
        <v>4.8512287320000009</v>
      </c>
      <c r="E30" s="182">
        <f t="shared" si="18"/>
        <v>4.4313277800000002</v>
      </c>
      <c r="F30" s="185">
        <f>новокачалинск!E41+первомайское!E41+Троицкое!E41+октябрьское!E41+Майское!E41</f>
        <v>0.96077663759999998</v>
      </c>
      <c r="G30" s="185">
        <f>новокачалинск!F41+первомайское!F41+Троицкое!F41+октябрьское!F41+Майское!F41</f>
        <v>0.77372083680000003</v>
      </c>
      <c r="H30" s="185">
        <f>новокачалинск!G41+первомайское!G41+Троицкое!G41+октябрьское!G41+Майское!G41</f>
        <v>0.58646884920000009</v>
      </c>
      <c r="I30" s="182">
        <f t="shared" si="2"/>
        <v>2.3209663236</v>
      </c>
      <c r="J30" s="185">
        <f>новокачалинск!I41+первомайское!I41+Троицкое!I41+октябрьское!I41+Майское!I41</f>
        <v>0.46634932439999999</v>
      </c>
      <c r="K30" s="185">
        <f>новокачалинск!J41+первомайское!J41+Троицкое!J41+октябрьское!J41+Майское!J41</f>
        <v>0</v>
      </c>
      <c r="L30" s="185">
        <f>новокачалинск!K41+первомайское!K41+Троицкое!K41+октябрьское!K41+Майское!K41</f>
        <v>0</v>
      </c>
      <c r="M30" s="182">
        <f t="shared" si="4"/>
        <v>0.46634932439999999</v>
      </c>
      <c r="N30" s="182">
        <f t="shared" si="5"/>
        <v>2.7873156479999999</v>
      </c>
      <c r="O30" s="185">
        <f>новокачалинск!N41+первомайское!N41+Троицкое!N41+октябрьское!N41+Майское!N41</f>
        <v>0</v>
      </c>
      <c r="P30" s="185">
        <f>новокачалинск!O41+первомайское!O41+Троицкое!O41+октябрьское!O41+Майское!O41</f>
        <v>0</v>
      </c>
      <c r="Q30" s="185">
        <f>новокачалинск!P41+первомайское!P41+Троицкое!P41+октябрьское!P41+Майское!P41</f>
        <v>0</v>
      </c>
      <c r="R30" s="182">
        <f t="shared" si="7"/>
        <v>0</v>
      </c>
      <c r="S30" s="182">
        <f t="shared" si="8"/>
        <v>2.7873156479999999</v>
      </c>
      <c r="T30" s="185">
        <f>новокачалинск!S41+первомайское!S41+Троицкое!S41+октябрьское!S41+Майское!S41</f>
        <v>0.21426258720000002</v>
      </c>
      <c r="U30" s="185">
        <f>новокачалинск!T41+первомайское!T41+Троицкое!T41+октябрьское!T41+Майское!T41</f>
        <v>0.5661917796</v>
      </c>
      <c r="V30" s="185">
        <f>новокачалинск!U41+первомайское!U41+Троицкое!U41+октябрьское!U41+Майское!U41</f>
        <v>0.86355776519999994</v>
      </c>
      <c r="W30" s="182">
        <f t="shared" si="10"/>
        <v>1.6440121319999998</v>
      </c>
    </row>
    <row r="31" spans="1:24" ht="16.5" thickBot="1" x14ac:dyDescent="0.3">
      <c r="A31" s="194" t="s">
        <v>36</v>
      </c>
      <c r="B31" s="190">
        <f>B32+B33+B34+B35</f>
        <v>0</v>
      </c>
      <c r="C31" s="190">
        <f t="shared" si="19"/>
        <v>0</v>
      </c>
      <c r="D31" s="181">
        <v>0</v>
      </c>
      <c r="E31" s="182">
        <f t="shared" si="18"/>
        <v>0</v>
      </c>
      <c r="F31" s="185">
        <f>F32+F33+F34+F35</f>
        <v>0</v>
      </c>
      <c r="G31" s="185">
        <f>G32+G33+G34+G35</f>
        <v>0</v>
      </c>
      <c r="H31" s="185">
        <f>H32+H33+H34+H35</f>
        <v>0</v>
      </c>
      <c r="I31" s="182">
        <f t="shared" si="2"/>
        <v>0</v>
      </c>
      <c r="J31" s="185">
        <f>J32+J33+J34+J35</f>
        <v>0</v>
      </c>
      <c r="K31" s="185">
        <f>K32+K33+K34+K35</f>
        <v>0</v>
      </c>
      <c r="L31" s="185">
        <f>L32+L33+L34+L35</f>
        <v>0</v>
      </c>
      <c r="M31" s="182">
        <f t="shared" si="4"/>
        <v>0</v>
      </c>
      <c r="N31" s="182">
        <f t="shared" si="5"/>
        <v>0</v>
      </c>
      <c r="O31" s="185">
        <f>O32+O33+O34+O35</f>
        <v>0</v>
      </c>
      <c r="P31" s="185">
        <f>P32+P33+P34+P35</f>
        <v>0</v>
      </c>
      <c r="Q31" s="185">
        <f>Q32+Q33+Q34+Q35</f>
        <v>0</v>
      </c>
      <c r="R31" s="182">
        <f t="shared" si="7"/>
        <v>0</v>
      </c>
      <c r="S31" s="182">
        <f t="shared" si="8"/>
        <v>0</v>
      </c>
      <c r="T31" s="185">
        <f>T32+T33+T34+T35</f>
        <v>0</v>
      </c>
      <c r="U31" s="185">
        <f>U32+U33+U34+U35</f>
        <v>0</v>
      </c>
      <c r="V31" s="185">
        <f>V32+V33+V34+V35</f>
        <v>0</v>
      </c>
      <c r="W31" s="182">
        <f t="shared" si="10"/>
        <v>0</v>
      </c>
    </row>
    <row r="32" spans="1:24" ht="15.75" thickBot="1" x14ac:dyDescent="0.3">
      <c r="A32" s="196" t="s">
        <v>37</v>
      </c>
      <c r="B32" s="197">
        <v>0</v>
      </c>
      <c r="C32" s="190">
        <f t="shared" si="19"/>
        <v>0</v>
      </c>
      <c r="D32" s="181">
        <v>0</v>
      </c>
      <c r="E32" s="182">
        <f t="shared" si="18"/>
        <v>0</v>
      </c>
      <c r="F32" s="185">
        <v>0</v>
      </c>
      <c r="G32" s="185">
        <v>0</v>
      </c>
      <c r="H32" s="185">
        <v>0</v>
      </c>
      <c r="I32" s="182">
        <v>0</v>
      </c>
      <c r="J32" s="185">
        <v>0</v>
      </c>
      <c r="K32" s="185">
        <v>0</v>
      </c>
      <c r="L32" s="185">
        <v>0</v>
      </c>
      <c r="M32" s="182">
        <v>0</v>
      </c>
      <c r="N32" s="182">
        <v>0</v>
      </c>
      <c r="O32" s="185">
        <v>0</v>
      </c>
      <c r="P32" s="185">
        <v>0</v>
      </c>
      <c r="Q32" s="185">
        <v>0</v>
      </c>
      <c r="R32" s="182">
        <v>0</v>
      </c>
      <c r="S32" s="182">
        <v>0</v>
      </c>
      <c r="T32" s="185">
        <v>0</v>
      </c>
      <c r="U32" s="185">
        <v>0</v>
      </c>
      <c r="V32" s="185">
        <v>0</v>
      </c>
      <c r="W32" s="182">
        <v>0</v>
      </c>
    </row>
    <row r="33" spans="1:23" ht="15.75" thickBot="1" x14ac:dyDescent="0.3">
      <c r="A33" s="198" t="s">
        <v>38</v>
      </c>
      <c r="B33" s="197">
        <v>0</v>
      </c>
      <c r="C33" s="190">
        <f t="shared" si="19"/>
        <v>0</v>
      </c>
      <c r="D33" s="181">
        <v>0</v>
      </c>
      <c r="E33" s="182">
        <f t="shared" si="18"/>
        <v>0</v>
      </c>
      <c r="F33" s="185">
        <v>0</v>
      </c>
      <c r="G33" s="185">
        <v>0</v>
      </c>
      <c r="H33" s="185">
        <v>0</v>
      </c>
      <c r="I33" s="182">
        <v>0</v>
      </c>
      <c r="J33" s="185">
        <v>0</v>
      </c>
      <c r="K33" s="185">
        <v>0</v>
      </c>
      <c r="L33" s="185">
        <v>0</v>
      </c>
      <c r="M33" s="182">
        <v>0</v>
      </c>
      <c r="N33" s="182">
        <v>0</v>
      </c>
      <c r="O33" s="185">
        <v>0</v>
      </c>
      <c r="P33" s="185">
        <v>0</v>
      </c>
      <c r="Q33" s="185">
        <v>0</v>
      </c>
      <c r="R33" s="182">
        <v>0</v>
      </c>
      <c r="S33" s="182">
        <v>0</v>
      </c>
      <c r="T33" s="185">
        <v>0</v>
      </c>
      <c r="U33" s="185">
        <v>0</v>
      </c>
      <c r="V33" s="185">
        <v>0</v>
      </c>
      <c r="W33" s="182">
        <v>0</v>
      </c>
    </row>
    <row r="34" spans="1:23" ht="15.75" thickBot="1" x14ac:dyDescent="0.3">
      <c r="A34" s="199" t="s">
        <v>39</v>
      </c>
      <c r="B34" s="197">
        <v>0</v>
      </c>
      <c r="C34" s="190">
        <f t="shared" si="19"/>
        <v>0</v>
      </c>
      <c r="D34" s="181">
        <v>0</v>
      </c>
      <c r="E34" s="182">
        <f t="shared" si="18"/>
        <v>0</v>
      </c>
      <c r="F34" s="185">
        <v>0</v>
      </c>
      <c r="G34" s="185">
        <v>0</v>
      </c>
      <c r="H34" s="185">
        <v>0</v>
      </c>
      <c r="I34" s="182">
        <v>0</v>
      </c>
      <c r="J34" s="185">
        <v>0</v>
      </c>
      <c r="K34" s="185">
        <v>0</v>
      </c>
      <c r="L34" s="185">
        <v>0</v>
      </c>
      <c r="M34" s="182">
        <v>0</v>
      </c>
      <c r="N34" s="182">
        <v>0</v>
      </c>
      <c r="O34" s="185">
        <v>0</v>
      </c>
      <c r="P34" s="185">
        <v>0</v>
      </c>
      <c r="Q34" s="185">
        <v>0</v>
      </c>
      <c r="R34" s="182">
        <v>0</v>
      </c>
      <c r="S34" s="182">
        <v>0</v>
      </c>
      <c r="T34" s="185">
        <v>0</v>
      </c>
      <c r="U34" s="185">
        <v>0</v>
      </c>
      <c r="V34" s="185">
        <v>0</v>
      </c>
      <c r="W34" s="182">
        <v>0</v>
      </c>
    </row>
    <row r="35" spans="1:23" ht="30.75" thickBot="1" x14ac:dyDescent="0.3">
      <c r="A35" s="196" t="s">
        <v>40</v>
      </c>
      <c r="B35" s="197">
        <v>0</v>
      </c>
      <c r="C35" s="190">
        <f t="shared" si="19"/>
        <v>0</v>
      </c>
      <c r="D35" s="181">
        <v>0</v>
      </c>
      <c r="E35" s="182">
        <f t="shared" si="18"/>
        <v>0</v>
      </c>
      <c r="F35" s="185">
        <v>0</v>
      </c>
      <c r="G35" s="185">
        <v>0</v>
      </c>
      <c r="H35" s="185">
        <v>0</v>
      </c>
      <c r="I35" s="182">
        <v>0</v>
      </c>
      <c r="J35" s="185">
        <v>0</v>
      </c>
      <c r="K35" s="185">
        <v>0</v>
      </c>
      <c r="L35" s="185">
        <v>0</v>
      </c>
      <c r="M35" s="182">
        <v>0</v>
      </c>
      <c r="N35" s="182">
        <v>0</v>
      </c>
      <c r="O35" s="185">
        <v>0</v>
      </c>
      <c r="P35" s="185">
        <v>0</v>
      </c>
      <c r="Q35" s="185">
        <v>0</v>
      </c>
      <c r="R35" s="182">
        <v>0</v>
      </c>
      <c r="S35" s="182">
        <v>0</v>
      </c>
      <c r="T35" s="185">
        <v>0</v>
      </c>
      <c r="U35" s="185">
        <v>0</v>
      </c>
      <c r="V35" s="185">
        <v>0</v>
      </c>
      <c r="W35" s="182">
        <v>0</v>
      </c>
    </row>
    <row r="36" spans="1:23" ht="16.5" thickBot="1" x14ac:dyDescent="0.3">
      <c r="A36" s="200" t="s">
        <v>41</v>
      </c>
      <c r="B36" s="190">
        <f>B37+B38+B41+B46+B47+B48+B49+B53+B54+B55+B56+B57</f>
        <v>377.05</v>
      </c>
      <c r="C36" s="190">
        <f t="shared" si="19"/>
        <v>679.55431232931505</v>
      </c>
      <c r="D36" s="181">
        <v>1056.604312329315</v>
      </c>
      <c r="E36" s="182">
        <f>E37+E38+E41+E46+E47+E48+E49+E53+E54+E55</f>
        <v>957.66899057569321</v>
      </c>
      <c r="F36" s="185">
        <f>F37+F38+F41+F46+F47+F48+F49+F53+F54+F55</f>
        <v>204.26055882361644</v>
      </c>
      <c r="G36" s="185">
        <f t="shared" ref="G36:H36" si="21">G37+G38+G41+G46+G47+G48+G49+G53+G54+G55</f>
        <v>172.96120071329204</v>
      </c>
      <c r="H36" s="185">
        <f t="shared" si="21"/>
        <v>126.04861605374906</v>
      </c>
      <c r="I36" s="182">
        <f t="shared" si="2"/>
        <v>503.27037559065758</v>
      </c>
      <c r="J36" s="185">
        <f>J37+J38+J41+J46+J47+J48+J49+J53+J54+J55</f>
        <v>104.50031062528765</v>
      </c>
      <c r="K36" s="185">
        <f t="shared" ref="K36:L36" si="22">K37+K38+K41+K46+K47+K48+K49+K57+K54+K55</f>
        <v>0</v>
      </c>
      <c r="L36" s="185">
        <f t="shared" si="22"/>
        <v>0</v>
      </c>
      <c r="M36" s="182">
        <f t="shared" si="4"/>
        <v>104.50031062528765</v>
      </c>
      <c r="N36" s="182">
        <f t="shared" si="5"/>
        <v>607.77068621594526</v>
      </c>
      <c r="O36" s="185">
        <f t="shared" ref="O36:Q36" si="23">O37+O38+O41+O46+O47+O48+O49+O57+O54+O55</f>
        <v>0</v>
      </c>
      <c r="P36" s="185">
        <f t="shared" si="23"/>
        <v>0</v>
      </c>
      <c r="Q36" s="185">
        <f t="shared" si="23"/>
        <v>0</v>
      </c>
      <c r="R36" s="182">
        <f t="shared" si="7"/>
        <v>0</v>
      </c>
      <c r="S36" s="182">
        <f t="shared" si="8"/>
        <v>607.77068621594526</v>
      </c>
      <c r="T36" s="185">
        <f t="shared" ref="T36:V36" si="24">T37+T38+T41+T46+T47+T48+T49+T53+T54+T55</f>
        <v>42.702379527134241</v>
      </c>
      <c r="U36" s="185">
        <f t="shared" si="24"/>
        <v>123.59180186691508</v>
      </c>
      <c r="V36" s="185">
        <f t="shared" si="24"/>
        <v>183.60412296569865</v>
      </c>
      <c r="W36" s="182">
        <f t="shared" si="10"/>
        <v>349.89830435974795</v>
      </c>
    </row>
    <row r="37" spans="1:23" ht="16.5" thickBot="1" x14ac:dyDescent="0.3">
      <c r="A37" s="201" t="s">
        <v>42</v>
      </c>
      <c r="B37" s="197">
        <v>0</v>
      </c>
      <c r="C37" s="190">
        <f t="shared" si="19"/>
        <v>0</v>
      </c>
      <c r="D37" s="181">
        <v>0</v>
      </c>
      <c r="E37" s="182">
        <f t="shared" si="18"/>
        <v>0</v>
      </c>
      <c r="F37" s="185">
        <v>0</v>
      </c>
      <c r="G37" s="185">
        <v>0</v>
      </c>
      <c r="H37" s="185">
        <v>0</v>
      </c>
      <c r="I37" s="182">
        <v>0</v>
      </c>
      <c r="J37" s="185">
        <v>0</v>
      </c>
      <c r="K37" s="185">
        <v>0</v>
      </c>
      <c r="L37" s="185">
        <v>0</v>
      </c>
      <c r="M37" s="182">
        <v>0</v>
      </c>
      <c r="N37" s="182">
        <v>0</v>
      </c>
      <c r="O37" s="185">
        <v>0</v>
      </c>
      <c r="P37" s="185">
        <v>0</v>
      </c>
      <c r="Q37" s="185">
        <v>0</v>
      </c>
      <c r="R37" s="182">
        <v>0</v>
      </c>
      <c r="S37" s="182">
        <v>0</v>
      </c>
      <c r="T37" s="185">
        <v>0</v>
      </c>
      <c r="U37" s="185">
        <v>0</v>
      </c>
      <c r="V37" s="185">
        <v>0</v>
      </c>
      <c r="W37" s="182">
        <v>0</v>
      </c>
    </row>
    <row r="38" spans="1:23" ht="16.5" thickBot="1" x14ac:dyDescent="0.3">
      <c r="A38" s="201" t="s">
        <v>43</v>
      </c>
      <c r="B38" s="197">
        <v>87.76</v>
      </c>
      <c r="C38" s="190">
        <f t="shared" si="19"/>
        <v>-87.76</v>
      </c>
      <c r="D38" s="181">
        <v>0</v>
      </c>
      <c r="E38" s="182">
        <f t="shared" si="18"/>
        <v>0</v>
      </c>
      <c r="F38" s="185">
        <f>F39+F40</f>
        <v>0</v>
      </c>
      <c r="G38" s="185">
        <f t="shared" ref="G38:V38" si="25">G39+G40</f>
        <v>0</v>
      </c>
      <c r="H38" s="185">
        <f t="shared" si="25"/>
        <v>0</v>
      </c>
      <c r="I38" s="182">
        <f t="shared" si="2"/>
        <v>0</v>
      </c>
      <c r="J38" s="185">
        <f t="shared" si="25"/>
        <v>0</v>
      </c>
      <c r="K38" s="185">
        <f t="shared" si="25"/>
        <v>0</v>
      </c>
      <c r="L38" s="185">
        <f t="shared" si="25"/>
        <v>0</v>
      </c>
      <c r="M38" s="182">
        <f t="shared" si="4"/>
        <v>0</v>
      </c>
      <c r="N38" s="182">
        <f t="shared" si="5"/>
        <v>0</v>
      </c>
      <c r="O38" s="185">
        <f t="shared" si="25"/>
        <v>0</v>
      </c>
      <c r="P38" s="185">
        <f t="shared" si="25"/>
        <v>0</v>
      </c>
      <c r="Q38" s="185">
        <f t="shared" si="25"/>
        <v>0</v>
      </c>
      <c r="R38" s="182">
        <f t="shared" si="7"/>
        <v>0</v>
      </c>
      <c r="S38" s="182">
        <f t="shared" si="8"/>
        <v>0</v>
      </c>
      <c r="T38" s="185">
        <f t="shared" si="25"/>
        <v>0</v>
      </c>
      <c r="U38" s="185">
        <f t="shared" si="25"/>
        <v>0</v>
      </c>
      <c r="V38" s="185">
        <f t="shared" si="25"/>
        <v>0</v>
      </c>
      <c r="W38" s="182">
        <f t="shared" si="10"/>
        <v>0</v>
      </c>
    </row>
    <row r="39" spans="1:23" ht="15.75" thickBot="1" x14ac:dyDescent="0.3">
      <c r="A39" s="202" t="s">
        <v>44</v>
      </c>
      <c r="B39" s="224">
        <v>254.14</v>
      </c>
      <c r="C39" s="190">
        <f t="shared" si="19"/>
        <v>-254.14</v>
      </c>
      <c r="D39" s="181">
        <v>0</v>
      </c>
      <c r="E39" s="182">
        <f t="shared" si="18"/>
        <v>0</v>
      </c>
      <c r="F39" s="185">
        <v>0</v>
      </c>
      <c r="G39" s="185">
        <v>0</v>
      </c>
      <c r="H39" s="185">
        <v>0</v>
      </c>
      <c r="I39" s="182">
        <f t="shared" si="2"/>
        <v>0</v>
      </c>
      <c r="J39" s="185">
        <v>0</v>
      </c>
      <c r="K39" s="185">
        <v>0</v>
      </c>
      <c r="L39" s="185">
        <v>0</v>
      </c>
      <c r="M39" s="182">
        <f t="shared" si="4"/>
        <v>0</v>
      </c>
      <c r="N39" s="182">
        <f t="shared" si="5"/>
        <v>0</v>
      </c>
      <c r="O39" s="185">
        <v>0</v>
      </c>
      <c r="P39" s="185">
        <v>0</v>
      </c>
      <c r="Q39" s="185">
        <v>0</v>
      </c>
      <c r="R39" s="182">
        <f t="shared" si="7"/>
        <v>0</v>
      </c>
      <c r="S39" s="182">
        <f t="shared" si="8"/>
        <v>0</v>
      </c>
      <c r="T39" s="185">
        <v>0</v>
      </c>
      <c r="U39" s="185">
        <v>0</v>
      </c>
      <c r="V39" s="185">
        <v>0</v>
      </c>
      <c r="W39" s="182">
        <f t="shared" si="10"/>
        <v>0</v>
      </c>
    </row>
    <row r="40" spans="1:23" ht="15.75" thickBot="1" x14ac:dyDescent="0.3">
      <c r="A40" s="202" t="s">
        <v>45</v>
      </c>
      <c r="B40" s="224"/>
      <c r="C40" s="190">
        <f t="shared" si="19"/>
        <v>0</v>
      </c>
      <c r="D40" s="181">
        <v>0</v>
      </c>
      <c r="E40" s="182">
        <f t="shared" si="18"/>
        <v>0</v>
      </c>
      <c r="F40" s="185">
        <v>0</v>
      </c>
      <c r="G40" s="185">
        <v>0</v>
      </c>
      <c r="H40" s="185">
        <v>0</v>
      </c>
      <c r="I40" s="182">
        <f t="shared" si="2"/>
        <v>0</v>
      </c>
      <c r="J40" s="185">
        <v>0</v>
      </c>
      <c r="K40" s="185">
        <v>0</v>
      </c>
      <c r="L40" s="185">
        <v>0</v>
      </c>
      <c r="M40" s="182">
        <f t="shared" si="4"/>
        <v>0</v>
      </c>
      <c r="N40" s="182">
        <f t="shared" si="5"/>
        <v>0</v>
      </c>
      <c r="O40" s="185">
        <v>0</v>
      </c>
      <c r="P40" s="185">
        <v>0</v>
      </c>
      <c r="Q40" s="185">
        <v>0</v>
      </c>
      <c r="R40" s="182">
        <f t="shared" si="7"/>
        <v>0</v>
      </c>
      <c r="S40" s="182">
        <f t="shared" si="8"/>
        <v>0</v>
      </c>
      <c r="T40" s="185">
        <v>0</v>
      </c>
      <c r="U40" s="185">
        <v>0</v>
      </c>
      <c r="V40" s="185">
        <v>0</v>
      </c>
      <c r="W40" s="182">
        <f t="shared" si="10"/>
        <v>0</v>
      </c>
    </row>
    <row r="41" spans="1:23" ht="16.5" thickBot="1" x14ac:dyDescent="0.3">
      <c r="A41" s="201" t="s">
        <v>46</v>
      </c>
      <c r="B41" s="197">
        <f>B42+B43+B44+B45</f>
        <v>6.76</v>
      </c>
      <c r="C41" s="190">
        <f t="shared" si="19"/>
        <v>135.148</v>
      </c>
      <c r="D41" s="181">
        <v>141.90799999999999</v>
      </c>
      <c r="E41" s="182">
        <f t="shared" si="18"/>
        <v>156.21199999999999</v>
      </c>
      <c r="F41" s="185">
        <f>F42+F43+F44+F45</f>
        <v>24.055499999999999</v>
      </c>
      <c r="G41" s="185">
        <f t="shared" ref="G41:H41" si="26">G42+G43+G44+G45</f>
        <v>24.055499999999999</v>
      </c>
      <c r="H41" s="185">
        <f t="shared" si="26"/>
        <v>24.055499999999999</v>
      </c>
      <c r="I41" s="182">
        <f t="shared" si="2"/>
        <v>72.166499999999999</v>
      </c>
      <c r="J41" s="185">
        <f>J42+J43+J44+J45</f>
        <v>24.055499999999999</v>
      </c>
      <c r="K41" s="185">
        <f t="shared" ref="K41:Q41" si="27">K42+K43+K44+K45</f>
        <v>0</v>
      </c>
      <c r="L41" s="185">
        <f t="shared" si="27"/>
        <v>0</v>
      </c>
      <c r="M41" s="182">
        <f t="shared" si="4"/>
        <v>24.055499999999999</v>
      </c>
      <c r="N41" s="182">
        <f t="shared" si="5"/>
        <v>96.221999999999994</v>
      </c>
      <c r="O41" s="185">
        <f t="shared" si="27"/>
        <v>0</v>
      </c>
      <c r="P41" s="185">
        <f t="shared" si="27"/>
        <v>0</v>
      </c>
      <c r="Q41" s="185">
        <f t="shared" si="27"/>
        <v>0</v>
      </c>
      <c r="R41" s="182">
        <f t="shared" si="7"/>
        <v>0</v>
      </c>
      <c r="S41" s="182">
        <f t="shared" si="8"/>
        <v>96.221999999999994</v>
      </c>
      <c r="T41" s="185">
        <f t="shared" ref="T41:V41" si="28">T42+T43+T44+T45</f>
        <v>11.879</v>
      </c>
      <c r="U41" s="185">
        <f t="shared" si="28"/>
        <v>24.055499999999999</v>
      </c>
      <c r="V41" s="185">
        <f t="shared" si="28"/>
        <v>24.055499999999999</v>
      </c>
      <c r="W41" s="182">
        <f t="shared" si="10"/>
        <v>59.989999999999995</v>
      </c>
    </row>
    <row r="42" spans="1:23" ht="15.75" thickBot="1" x14ac:dyDescent="0.3">
      <c r="A42" s="202" t="s">
        <v>47</v>
      </c>
      <c r="B42" s="224">
        <v>0</v>
      </c>
      <c r="C42" s="190">
        <f t="shared" si="19"/>
        <v>0</v>
      </c>
      <c r="D42" s="181">
        <v>0</v>
      </c>
      <c r="E42" s="182">
        <f t="shared" si="18"/>
        <v>0</v>
      </c>
      <c r="F42" s="185"/>
      <c r="G42" s="185"/>
      <c r="H42" s="185"/>
      <c r="I42" s="182">
        <f t="shared" si="2"/>
        <v>0</v>
      </c>
      <c r="J42" s="185"/>
      <c r="K42" s="185"/>
      <c r="L42" s="185"/>
      <c r="M42" s="182">
        <f t="shared" si="4"/>
        <v>0</v>
      </c>
      <c r="N42" s="182">
        <f t="shared" si="5"/>
        <v>0</v>
      </c>
      <c r="O42" s="185">
        <v>0</v>
      </c>
      <c r="P42" s="185">
        <v>0</v>
      </c>
      <c r="Q42" s="185">
        <v>0</v>
      </c>
      <c r="R42" s="182">
        <f t="shared" si="7"/>
        <v>0</v>
      </c>
      <c r="S42" s="182">
        <f t="shared" si="8"/>
        <v>0</v>
      </c>
      <c r="T42" s="185">
        <v>0</v>
      </c>
      <c r="U42" s="185">
        <v>0</v>
      </c>
      <c r="V42" s="185">
        <v>0</v>
      </c>
      <c r="W42" s="182">
        <f t="shared" si="10"/>
        <v>0</v>
      </c>
    </row>
    <row r="43" spans="1:23" ht="15.75" thickBot="1" x14ac:dyDescent="0.3">
      <c r="A43" s="202" t="s">
        <v>48</v>
      </c>
      <c r="B43" s="224">
        <v>0.51</v>
      </c>
      <c r="C43" s="190">
        <f t="shared" si="19"/>
        <v>-0.51</v>
      </c>
      <c r="D43" s="181">
        <v>0</v>
      </c>
      <c r="E43" s="182">
        <f t="shared" si="18"/>
        <v>0</v>
      </c>
      <c r="F43" s="185"/>
      <c r="G43" s="185"/>
      <c r="H43" s="185"/>
      <c r="I43" s="182">
        <f t="shared" si="2"/>
        <v>0</v>
      </c>
      <c r="J43" s="185"/>
      <c r="K43" s="185"/>
      <c r="L43" s="185"/>
      <c r="M43" s="182">
        <f t="shared" si="4"/>
        <v>0</v>
      </c>
      <c r="N43" s="182">
        <f t="shared" si="5"/>
        <v>0</v>
      </c>
      <c r="O43" s="185">
        <v>0</v>
      </c>
      <c r="P43" s="185">
        <v>0</v>
      </c>
      <c r="Q43" s="185">
        <v>0</v>
      </c>
      <c r="R43" s="182">
        <f t="shared" si="7"/>
        <v>0</v>
      </c>
      <c r="S43" s="182">
        <f t="shared" si="8"/>
        <v>0</v>
      </c>
      <c r="T43" s="185">
        <v>0</v>
      </c>
      <c r="U43" s="185">
        <v>0</v>
      </c>
      <c r="V43" s="185">
        <v>0</v>
      </c>
      <c r="W43" s="182">
        <f t="shared" si="10"/>
        <v>0</v>
      </c>
    </row>
    <row r="44" spans="1:23" ht="15.75" thickBot="1" x14ac:dyDescent="0.3">
      <c r="A44" s="202" t="s">
        <v>49</v>
      </c>
      <c r="B44" s="224">
        <v>0</v>
      </c>
      <c r="C44" s="190">
        <f t="shared" si="19"/>
        <v>0</v>
      </c>
      <c r="D44" s="181">
        <v>0</v>
      </c>
      <c r="E44" s="182">
        <f t="shared" si="18"/>
        <v>0</v>
      </c>
      <c r="F44" s="185"/>
      <c r="G44" s="185"/>
      <c r="H44" s="185"/>
      <c r="I44" s="182">
        <f t="shared" si="2"/>
        <v>0</v>
      </c>
      <c r="J44" s="185"/>
      <c r="K44" s="185"/>
      <c r="L44" s="185"/>
      <c r="M44" s="182">
        <f t="shared" si="4"/>
        <v>0</v>
      </c>
      <c r="N44" s="182">
        <f t="shared" si="5"/>
        <v>0</v>
      </c>
      <c r="O44" s="185">
        <v>0</v>
      </c>
      <c r="P44" s="185">
        <v>0</v>
      </c>
      <c r="Q44" s="185">
        <v>0</v>
      </c>
      <c r="R44" s="182">
        <f t="shared" si="7"/>
        <v>0</v>
      </c>
      <c r="S44" s="182">
        <f t="shared" si="8"/>
        <v>0</v>
      </c>
      <c r="T44" s="185">
        <v>0</v>
      </c>
      <c r="U44" s="185">
        <v>0</v>
      </c>
      <c r="V44" s="185">
        <v>0</v>
      </c>
      <c r="W44" s="182">
        <f t="shared" si="10"/>
        <v>0</v>
      </c>
    </row>
    <row r="45" spans="1:23" ht="15.75" thickBot="1" x14ac:dyDescent="0.3">
      <c r="A45" s="202" t="s">
        <v>50</v>
      </c>
      <c r="B45" s="224">
        <v>6.25</v>
      </c>
      <c r="C45" s="190">
        <f t="shared" si="19"/>
        <v>135.65799999999999</v>
      </c>
      <c r="D45" s="181">
        <v>141.90799999999999</v>
      </c>
      <c r="E45" s="182">
        <f t="shared" si="18"/>
        <v>156.21199999999999</v>
      </c>
      <c r="F45" s="185">
        <f>новокачалинск!E54+первомайское!E54+Троицкое!E54+октябрьское!E54+Майское!E54</f>
        <v>24.055499999999999</v>
      </c>
      <c r="G45" s="185">
        <f>новокачалинск!F54+первомайское!F54+Троицкое!F54+октябрьское!F54+Майское!F54</f>
        <v>24.055499999999999</v>
      </c>
      <c r="H45" s="185">
        <f>новокачалинск!G54+первомайское!G54+Троицкое!G54+октябрьское!G54+Майское!G54</f>
        <v>24.055499999999999</v>
      </c>
      <c r="I45" s="182">
        <f t="shared" si="2"/>
        <v>72.166499999999999</v>
      </c>
      <c r="J45" s="185">
        <f>новокачалинск!I54+первомайское!I54+Троицкое!I54+октябрьское!I54+Майское!I54</f>
        <v>24.055499999999999</v>
      </c>
      <c r="K45" s="185">
        <f>новокачалинск!J54+первомайское!J54+Троицкое!J54+октябрьское!J54+Майское!J54</f>
        <v>0</v>
      </c>
      <c r="L45" s="185">
        <f>новокачалинск!K54+первомайское!K54+Троицкое!K54+октябрьское!K54+Майское!K54</f>
        <v>0</v>
      </c>
      <c r="M45" s="182">
        <f t="shared" si="4"/>
        <v>24.055499999999999</v>
      </c>
      <c r="N45" s="182">
        <f t="shared" si="5"/>
        <v>96.221999999999994</v>
      </c>
      <c r="O45" s="185">
        <v>0</v>
      </c>
      <c r="P45" s="185">
        <v>0</v>
      </c>
      <c r="Q45" s="185">
        <v>0</v>
      </c>
      <c r="R45" s="182">
        <f t="shared" si="7"/>
        <v>0</v>
      </c>
      <c r="S45" s="182">
        <f t="shared" si="8"/>
        <v>96.221999999999994</v>
      </c>
      <c r="T45" s="185">
        <f>новокачалинск!S54+первомайское!S54+Троицкое!S54+октябрьское!S54+Майское!S54</f>
        <v>11.879</v>
      </c>
      <c r="U45" s="185">
        <f>новокачалинск!T54+первомайское!T54+Троицкое!T54+октябрьское!T54+Майское!T54</f>
        <v>24.055499999999999</v>
      </c>
      <c r="V45" s="185">
        <f>новокачалинск!U54+первомайское!U54+Троицкое!U54+октябрьское!U54+Майское!U54</f>
        <v>24.055499999999999</v>
      </c>
      <c r="W45" s="182">
        <f t="shared" si="10"/>
        <v>59.989999999999995</v>
      </c>
    </row>
    <row r="46" spans="1:23" ht="16.5" thickBot="1" x14ac:dyDescent="0.3">
      <c r="A46" s="201" t="s">
        <v>51</v>
      </c>
      <c r="B46" s="197">
        <v>0</v>
      </c>
      <c r="C46" s="190">
        <f t="shared" si="19"/>
        <v>0</v>
      </c>
      <c r="D46" s="181">
        <v>0</v>
      </c>
      <c r="E46" s="182">
        <f t="shared" si="18"/>
        <v>0</v>
      </c>
      <c r="F46" s="185">
        <v>0</v>
      </c>
      <c r="G46" s="185">
        <v>0</v>
      </c>
      <c r="H46" s="185">
        <v>0</v>
      </c>
      <c r="I46" s="182">
        <f t="shared" si="2"/>
        <v>0</v>
      </c>
      <c r="J46" s="185">
        <v>0</v>
      </c>
      <c r="K46" s="185">
        <v>0</v>
      </c>
      <c r="L46" s="185">
        <v>0</v>
      </c>
      <c r="M46" s="182">
        <f t="shared" si="4"/>
        <v>0</v>
      </c>
      <c r="N46" s="182">
        <f t="shared" si="5"/>
        <v>0</v>
      </c>
      <c r="O46" s="185">
        <v>0</v>
      </c>
      <c r="P46" s="185">
        <v>0</v>
      </c>
      <c r="Q46" s="185">
        <v>0</v>
      </c>
      <c r="R46" s="182">
        <f t="shared" si="7"/>
        <v>0</v>
      </c>
      <c r="S46" s="182">
        <f t="shared" si="8"/>
        <v>0</v>
      </c>
      <c r="T46" s="185">
        <v>0</v>
      </c>
      <c r="U46" s="185">
        <v>0</v>
      </c>
      <c r="V46" s="185">
        <v>0</v>
      </c>
      <c r="W46" s="182">
        <f t="shared" si="10"/>
        <v>0</v>
      </c>
    </row>
    <row r="47" spans="1:23" ht="32.25" thickBot="1" x14ac:dyDescent="0.3">
      <c r="A47" s="201" t="s">
        <v>88</v>
      </c>
      <c r="B47" s="197">
        <v>0</v>
      </c>
      <c r="C47" s="190">
        <f t="shared" si="19"/>
        <v>0</v>
      </c>
      <c r="D47" s="181">
        <v>0</v>
      </c>
      <c r="E47" s="182">
        <f t="shared" si="18"/>
        <v>0</v>
      </c>
      <c r="F47" s="185">
        <v>0</v>
      </c>
      <c r="G47" s="185">
        <v>0</v>
      </c>
      <c r="H47" s="185">
        <v>0</v>
      </c>
      <c r="I47" s="182">
        <f t="shared" si="2"/>
        <v>0</v>
      </c>
      <c r="J47" s="185">
        <v>0</v>
      </c>
      <c r="K47" s="185">
        <v>0</v>
      </c>
      <c r="L47" s="185">
        <v>0</v>
      </c>
      <c r="M47" s="182">
        <f t="shared" si="4"/>
        <v>0</v>
      </c>
      <c r="N47" s="182">
        <f t="shared" si="5"/>
        <v>0</v>
      </c>
      <c r="O47" s="185">
        <v>0</v>
      </c>
      <c r="P47" s="185">
        <v>0</v>
      </c>
      <c r="Q47" s="185">
        <v>0</v>
      </c>
      <c r="R47" s="182">
        <f t="shared" si="7"/>
        <v>0</v>
      </c>
      <c r="S47" s="182">
        <f t="shared" si="8"/>
        <v>0</v>
      </c>
      <c r="T47" s="185">
        <v>0</v>
      </c>
      <c r="U47" s="185">
        <v>0</v>
      </c>
      <c r="V47" s="185">
        <v>0</v>
      </c>
      <c r="W47" s="182">
        <f t="shared" si="10"/>
        <v>0</v>
      </c>
    </row>
    <row r="48" spans="1:23" ht="16.5" thickBot="1" x14ac:dyDescent="0.3">
      <c r="A48" s="201" t="s">
        <v>81</v>
      </c>
      <c r="B48" s="197">
        <v>0</v>
      </c>
      <c r="C48" s="190">
        <f t="shared" si="19"/>
        <v>0</v>
      </c>
      <c r="D48" s="181">
        <v>0</v>
      </c>
      <c r="E48" s="182">
        <f t="shared" si="18"/>
        <v>0</v>
      </c>
      <c r="F48" s="185">
        <v>0</v>
      </c>
      <c r="G48" s="185">
        <v>0</v>
      </c>
      <c r="H48" s="185">
        <v>0</v>
      </c>
      <c r="I48" s="182">
        <f t="shared" si="2"/>
        <v>0</v>
      </c>
      <c r="J48" s="185">
        <v>0</v>
      </c>
      <c r="K48" s="185">
        <v>0</v>
      </c>
      <c r="L48" s="185">
        <v>0</v>
      </c>
      <c r="M48" s="182">
        <f t="shared" si="4"/>
        <v>0</v>
      </c>
      <c r="N48" s="182">
        <f t="shared" si="5"/>
        <v>0</v>
      </c>
      <c r="O48" s="185">
        <v>0</v>
      </c>
      <c r="P48" s="185">
        <v>0</v>
      </c>
      <c r="Q48" s="185">
        <v>0</v>
      </c>
      <c r="R48" s="182">
        <f t="shared" si="7"/>
        <v>0</v>
      </c>
      <c r="S48" s="182">
        <f t="shared" si="8"/>
        <v>0</v>
      </c>
      <c r="T48" s="185">
        <v>0</v>
      </c>
      <c r="U48" s="185">
        <v>0</v>
      </c>
      <c r="V48" s="185">
        <v>0</v>
      </c>
      <c r="W48" s="182">
        <f t="shared" si="10"/>
        <v>0</v>
      </c>
    </row>
    <row r="49" spans="1:23" ht="16.5" thickBot="1" x14ac:dyDescent="0.3">
      <c r="A49" s="201" t="s">
        <v>52</v>
      </c>
      <c r="B49" s="197">
        <f>B50+B51+B52</f>
        <v>0</v>
      </c>
      <c r="C49" s="190">
        <f t="shared" si="19"/>
        <v>0</v>
      </c>
      <c r="D49" s="181">
        <v>0</v>
      </c>
      <c r="E49" s="182">
        <f t="shared" si="18"/>
        <v>0</v>
      </c>
      <c r="F49" s="185">
        <f>F50+F51+F52</f>
        <v>0</v>
      </c>
      <c r="G49" s="185">
        <f t="shared" ref="G49:V49" si="29">G50+G51+G52</f>
        <v>0</v>
      </c>
      <c r="H49" s="185">
        <f t="shared" si="29"/>
        <v>0</v>
      </c>
      <c r="I49" s="182">
        <f t="shared" si="2"/>
        <v>0</v>
      </c>
      <c r="J49" s="185">
        <f t="shared" si="29"/>
        <v>0</v>
      </c>
      <c r="K49" s="185">
        <f t="shared" si="29"/>
        <v>0</v>
      </c>
      <c r="L49" s="185">
        <f t="shared" si="29"/>
        <v>0</v>
      </c>
      <c r="M49" s="182">
        <f t="shared" si="4"/>
        <v>0</v>
      </c>
      <c r="N49" s="182">
        <f t="shared" si="5"/>
        <v>0</v>
      </c>
      <c r="O49" s="185">
        <f t="shared" si="29"/>
        <v>0</v>
      </c>
      <c r="P49" s="185">
        <f t="shared" si="29"/>
        <v>0</v>
      </c>
      <c r="Q49" s="185">
        <f t="shared" si="29"/>
        <v>0</v>
      </c>
      <c r="R49" s="182">
        <f t="shared" si="7"/>
        <v>0</v>
      </c>
      <c r="S49" s="182">
        <f t="shared" si="8"/>
        <v>0</v>
      </c>
      <c r="T49" s="185">
        <f t="shared" si="29"/>
        <v>0</v>
      </c>
      <c r="U49" s="185">
        <f t="shared" si="29"/>
        <v>0</v>
      </c>
      <c r="V49" s="185">
        <f t="shared" si="29"/>
        <v>0</v>
      </c>
      <c r="W49" s="182">
        <f t="shared" si="10"/>
        <v>0</v>
      </c>
    </row>
    <row r="50" spans="1:23" ht="15.75" thickBot="1" x14ac:dyDescent="0.3">
      <c r="A50" s="203" t="s">
        <v>53</v>
      </c>
      <c r="B50" s="224">
        <v>0</v>
      </c>
      <c r="C50" s="190">
        <f t="shared" si="19"/>
        <v>0</v>
      </c>
      <c r="D50" s="181">
        <v>0</v>
      </c>
      <c r="E50" s="182">
        <f t="shared" si="18"/>
        <v>0</v>
      </c>
      <c r="F50" s="185">
        <v>0</v>
      </c>
      <c r="G50" s="185">
        <v>0</v>
      </c>
      <c r="H50" s="185">
        <v>0</v>
      </c>
      <c r="I50" s="182">
        <f t="shared" si="2"/>
        <v>0</v>
      </c>
      <c r="J50" s="185">
        <v>0</v>
      </c>
      <c r="K50" s="185">
        <v>0</v>
      </c>
      <c r="L50" s="185">
        <v>0</v>
      </c>
      <c r="M50" s="182">
        <f t="shared" si="4"/>
        <v>0</v>
      </c>
      <c r="N50" s="182">
        <f t="shared" si="5"/>
        <v>0</v>
      </c>
      <c r="O50" s="185">
        <v>0</v>
      </c>
      <c r="P50" s="185">
        <v>0</v>
      </c>
      <c r="Q50" s="185">
        <v>0</v>
      </c>
      <c r="R50" s="182">
        <f t="shared" si="7"/>
        <v>0</v>
      </c>
      <c r="S50" s="182">
        <f t="shared" si="8"/>
        <v>0</v>
      </c>
      <c r="T50" s="185">
        <v>0</v>
      </c>
      <c r="U50" s="185">
        <v>0</v>
      </c>
      <c r="V50" s="185">
        <v>0</v>
      </c>
      <c r="W50" s="182">
        <f t="shared" si="10"/>
        <v>0</v>
      </c>
    </row>
    <row r="51" spans="1:23" ht="15.75" thickBot="1" x14ac:dyDescent="0.3">
      <c r="A51" s="204" t="s">
        <v>86</v>
      </c>
      <c r="B51" s="224">
        <v>0</v>
      </c>
      <c r="C51" s="190">
        <f t="shared" si="19"/>
        <v>0</v>
      </c>
      <c r="D51" s="181">
        <v>0</v>
      </c>
      <c r="E51" s="182">
        <f t="shared" si="18"/>
        <v>0</v>
      </c>
      <c r="F51" s="185">
        <v>0</v>
      </c>
      <c r="G51" s="185">
        <v>0</v>
      </c>
      <c r="H51" s="185">
        <v>0</v>
      </c>
      <c r="I51" s="182">
        <f t="shared" si="2"/>
        <v>0</v>
      </c>
      <c r="J51" s="185">
        <v>0</v>
      </c>
      <c r="K51" s="185">
        <v>0</v>
      </c>
      <c r="L51" s="185">
        <v>0</v>
      </c>
      <c r="M51" s="182">
        <f t="shared" si="4"/>
        <v>0</v>
      </c>
      <c r="N51" s="182">
        <f t="shared" si="5"/>
        <v>0</v>
      </c>
      <c r="O51" s="185">
        <v>0</v>
      </c>
      <c r="P51" s="185">
        <v>0</v>
      </c>
      <c r="Q51" s="185">
        <v>0</v>
      </c>
      <c r="R51" s="182">
        <f t="shared" si="7"/>
        <v>0</v>
      </c>
      <c r="S51" s="182">
        <f t="shared" si="8"/>
        <v>0</v>
      </c>
      <c r="T51" s="185">
        <v>0</v>
      </c>
      <c r="U51" s="185">
        <v>0</v>
      </c>
      <c r="V51" s="185">
        <v>0</v>
      </c>
      <c r="W51" s="182">
        <f t="shared" si="10"/>
        <v>0</v>
      </c>
    </row>
    <row r="52" spans="1:23" x14ac:dyDescent="0.25">
      <c r="A52" s="205" t="s">
        <v>89</v>
      </c>
      <c r="B52" s="224">
        <v>0</v>
      </c>
      <c r="C52" s="190">
        <f t="shared" si="19"/>
        <v>0</v>
      </c>
      <c r="D52" s="181">
        <v>0</v>
      </c>
      <c r="E52" s="182">
        <f t="shared" si="18"/>
        <v>0</v>
      </c>
      <c r="F52" s="185">
        <v>0</v>
      </c>
      <c r="G52" s="185">
        <v>0</v>
      </c>
      <c r="H52" s="185">
        <v>0</v>
      </c>
      <c r="I52" s="182">
        <f t="shared" si="2"/>
        <v>0</v>
      </c>
      <c r="J52" s="185">
        <v>0</v>
      </c>
      <c r="K52" s="185">
        <v>0</v>
      </c>
      <c r="L52" s="185">
        <v>0</v>
      </c>
      <c r="M52" s="182">
        <f t="shared" si="4"/>
        <v>0</v>
      </c>
      <c r="N52" s="182">
        <f t="shared" si="5"/>
        <v>0</v>
      </c>
      <c r="O52" s="185">
        <v>0</v>
      </c>
      <c r="P52" s="185">
        <v>0</v>
      </c>
      <c r="Q52" s="185">
        <v>0</v>
      </c>
      <c r="R52" s="182">
        <f t="shared" si="7"/>
        <v>0</v>
      </c>
      <c r="S52" s="182">
        <f t="shared" si="8"/>
        <v>0</v>
      </c>
      <c r="T52" s="185">
        <v>0</v>
      </c>
      <c r="U52" s="185">
        <v>0</v>
      </c>
      <c r="V52" s="185">
        <v>0</v>
      </c>
      <c r="W52" s="182">
        <f t="shared" si="10"/>
        <v>0</v>
      </c>
    </row>
    <row r="53" spans="1:23" x14ac:dyDescent="0.25">
      <c r="A53" s="206" t="s">
        <v>87</v>
      </c>
      <c r="B53" s="197">
        <v>0</v>
      </c>
      <c r="C53" s="190">
        <f t="shared" si="19"/>
        <v>0</v>
      </c>
      <c r="D53" s="181">
        <v>0</v>
      </c>
      <c r="E53" s="182">
        <f t="shared" si="18"/>
        <v>0</v>
      </c>
      <c r="F53" s="207">
        <v>0</v>
      </c>
      <c r="G53" s="207">
        <v>0</v>
      </c>
      <c r="H53" s="207">
        <v>0</v>
      </c>
      <c r="I53" s="182">
        <f t="shared" si="2"/>
        <v>0</v>
      </c>
      <c r="J53" s="207">
        <v>0</v>
      </c>
      <c r="K53" s="207">
        <v>0</v>
      </c>
      <c r="L53" s="207">
        <v>0</v>
      </c>
      <c r="M53" s="182">
        <f t="shared" si="4"/>
        <v>0</v>
      </c>
      <c r="N53" s="182">
        <f t="shared" si="5"/>
        <v>0</v>
      </c>
      <c r="O53" s="207">
        <v>0</v>
      </c>
      <c r="P53" s="207">
        <v>0</v>
      </c>
      <c r="Q53" s="207">
        <v>0</v>
      </c>
      <c r="R53" s="182">
        <f t="shared" si="7"/>
        <v>0</v>
      </c>
      <c r="S53" s="182">
        <f t="shared" si="8"/>
        <v>0</v>
      </c>
      <c r="T53" s="207">
        <v>0</v>
      </c>
      <c r="U53" s="207">
        <v>0</v>
      </c>
      <c r="V53" s="207">
        <v>0</v>
      </c>
      <c r="W53" s="182">
        <f t="shared" si="10"/>
        <v>0</v>
      </c>
    </row>
    <row r="54" spans="1:23" x14ac:dyDescent="0.25">
      <c r="A54" s="208" t="s">
        <v>292</v>
      </c>
      <c r="B54" s="224">
        <v>40</v>
      </c>
      <c r="C54" s="190">
        <f t="shared" si="19"/>
        <v>-40</v>
      </c>
      <c r="D54" s="181">
        <v>0</v>
      </c>
      <c r="E54" s="182">
        <f t="shared" si="18"/>
        <v>0</v>
      </c>
      <c r="F54" s="207">
        <v>0</v>
      </c>
      <c r="G54" s="207">
        <v>0</v>
      </c>
      <c r="H54" s="207">
        <v>0</v>
      </c>
      <c r="I54" s="182">
        <f t="shared" si="2"/>
        <v>0</v>
      </c>
      <c r="J54" s="207">
        <v>0</v>
      </c>
      <c r="K54" s="207">
        <v>0</v>
      </c>
      <c r="L54" s="207">
        <v>0</v>
      </c>
      <c r="M54" s="182">
        <f t="shared" si="4"/>
        <v>0</v>
      </c>
      <c r="N54" s="182">
        <f t="shared" si="5"/>
        <v>0</v>
      </c>
      <c r="O54" s="207">
        <v>0</v>
      </c>
      <c r="P54" s="207">
        <v>0</v>
      </c>
      <c r="Q54" s="207">
        <v>0</v>
      </c>
      <c r="R54" s="182">
        <f t="shared" si="7"/>
        <v>0</v>
      </c>
      <c r="S54" s="182">
        <f t="shared" si="8"/>
        <v>0</v>
      </c>
      <c r="T54" s="207">
        <v>0</v>
      </c>
      <c r="U54" s="207">
        <v>0</v>
      </c>
      <c r="V54" s="207">
        <v>0</v>
      </c>
      <c r="W54" s="182">
        <f t="shared" si="10"/>
        <v>0</v>
      </c>
    </row>
    <row r="55" spans="1:23" x14ac:dyDescent="0.25">
      <c r="A55" s="209" t="s">
        <v>102</v>
      </c>
      <c r="B55" s="224">
        <v>242.53</v>
      </c>
      <c r="C55" s="190">
        <f t="shared" si="19"/>
        <v>672.16631232931513</v>
      </c>
      <c r="D55" s="181">
        <v>914.69631232931511</v>
      </c>
      <c r="E55" s="182">
        <f t="shared" si="18"/>
        <v>801.45699057569323</v>
      </c>
      <c r="F55" s="207">
        <f>новокачалинск!E49+первомайское!E49+Троицкое!E49+октябрьское!E49+Майское!E49</f>
        <v>180.20505882361644</v>
      </c>
      <c r="G55" s="207">
        <f>новокачалинск!F49+первомайское!F49+Троицкое!F49+октябрьское!F49+Майское!F49</f>
        <v>148.90570071329205</v>
      </c>
      <c r="H55" s="207">
        <f>новокачалинск!G49+первомайское!G49+Троицкое!G49+октябрьское!G49+Майское!G49</f>
        <v>101.99311605374906</v>
      </c>
      <c r="I55" s="182">
        <f t="shared" si="2"/>
        <v>431.10387559065759</v>
      </c>
      <c r="J55" s="207">
        <f>новокачалинск!I49+первомайское!I49+Троицкое!I49+октябрьское!I49+Майское!I49</f>
        <v>80.444810625287658</v>
      </c>
      <c r="K55" s="207">
        <f>новокачалинск!J49+первомайское!J49+Троицкое!J49+октябрьское!J49+Майское!J49</f>
        <v>0</v>
      </c>
      <c r="L55" s="207">
        <f>новокачалинск!K49+первомайское!K49+Троицкое!K49+октябрьское!K49+Майское!K49</f>
        <v>0</v>
      </c>
      <c r="M55" s="182">
        <f t="shared" si="4"/>
        <v>80.444810625287658</v>
      </c>
      <c r="N55" s="182">
        <f t="shared" si="5"/>
        <v>511.54868621594528</v>
      </c>
      <c r="O55" s="207">
        <f>новокачалинск!N49+первомайское!N49+Троицкое!N49+октябрьское!N49+Майское!N49</f>
        <v>0</v>
      </c>
      <c r="P55" s="207">
        <f>новокачалинск!O49+первомайское!O49+Троицкое!O49+октябрьское!O49+Майское!O49</f>
        <v>0</v>
      </c>
      <c r="Q55" s="207">
        <f>новокачалинск!P49+первомайское!P49+Троицкое!P49+октябрьское!P49+Майское!P49</f>
        <v>0</v>
      </c>
      <c r="R55" s="182">
        <f t="shared" si="7"/>
        <v>0</v>
      </c>
      <c r="S55" s="182">
        <f t="shared" si="8"/>
        <v>511.54868621594528</v>
      </c>
      <c r="T55" s="207">
        <f>новокачалинск!S49+первомайское!S49+Троицкое!S49+октябрьское!S49+Майское!S49</f>
        <v>30.823379527134243</v>
      </c>
      <c r="U55" s="207">
        <f>новокачалинск!T49+первомайское!T49+Троицкое!T49+октябрьское!T49+Майское!T49</f>
        <v>99.536301866915082</v>
      </c>
      <c r="V55" s="207">
        <f>новокачалинск!U49+первомайское!U49+Троицкое!U49+октябрьское!U49+Майское!U49</f>
        <v>159.54862296569866</v>
      </c>
      <c r="W55" s="182">
        <f t="shared" si="10"/>
        <v>289.90830435974794</v>
      </c>
    </row>
    <row r="56" spans="1:23" ht="10.5" customHeight="1" x14ac:dyDescent="0.25">
      <c r="A56" s="209"/>
      <c r="B56" s="224">
        <v>0</v>
      </c>
      <c r="C56" s="190">
        <f t="shared" si="19"/>
        <v>0</v>
      </c>
      <c r="D56" s="181">
        <v>0</v>
      </c>
      <c r="E56" s="182">
        <f t="shared" si="18"/>
        <v>0</v>
      </c>
      <c r="F56" s="207">
        <v>0</v>
      </c>
      <c r="G56" s="207">
        <v>0</v>
      </c>
      <c r="H56" s="207">
        <v>0</v>
      </c>
      <c r="I56" s="182">
        <f t="shared" si="2"/>
        <v>0</v>
      </c>
      <c r="J56" s="207">
        <v>0</v>
      </c>
      <c r="K56" s="207">
        <v>0</v>
      </c>
      <c r="L56" s="207">
        <v>0</v>
      </c>
      <c r="M56" s="182">
        <f t="shared" si="4"/>
        <v>0</v>
      </c>
      <c r="N56" s="182">
        <f t="shared" si="5"/>
        <v>0</v>
      </c>
      <c r="O56" s="207">
        <v>0</v>
      </c>
      <c r="P56" s="207">
        <v>0</v>
      </c>
      <c r="Q56" s="207">
        <v>0</v>
      </c>
      <c r="R56" s="182">
        <f t="shared" si="7"/>
        <v>0</v>
      </c>
      <c r="S56" s="182">
        <f t="shared" si="8"/>
        <v>0</v>
      </c>
      <c r="T56" s="207">
        <v>0</v>
      </c>
      <c r="U56" s="207">
        <v>0</v>
      </c>
      <c r="V56" s="207">
        <v>0</v>
      </c>
      <c r="W56" s="182">
        <f t="shared" si="10"/>
        <v>0</v>
      </c>
    </row>
    <row r="57" spans="1:23" x14ac:dyDescent="0.25">
      <c r="A57" s="210"/>
      <c r="B57" s="197">
        <v>0</v>
      </c>
      <c r="C57" s="190">
        <f t="shared" si="19"/>
        <v>0</v>
      </c>
      <c r="D57" s="181">
        <v>0</v>
      </c>
      <c r="E57" s="182">
        <f t="shared" si="18"/>
        <v>0</v>
      </c>
      <c r="F57" s="207">
        <v>0</v>
      </c>
      <c r="G57" s="207">
        <v>0</v>
      </c>
      <c r="H57" s="207">
        <v>0</v>
      </c>
      <c r="I57" s="182">
        <f t="shared" si="2"/>
        <v>0</v>
      </c>
      <c r="J57" s="207">
        <v>0</v>
      </c>
      <c r="K57" s="207">
        <v>0</v>
      </c>
      <c r="L57" s="207">
        <v>0</v>
      </c>
      <c r="M57" s="182">
        <f t="shared" si="4"/>
        <v>0</v>
      </c>
      <c r="N57" s="182">
        <f t="shared" si="5"/>
        <v>0</v>
      </c>
      <c r="O57" s="207">
        <v>0</v>
      </c>
      <c r="P57" s="207">
        <v>0</v>
      </c>
      <c r="Q57" s="207">
        <v>0</v>
      </c>
      <c r="R57" s="182">
        <f t="shared" si="7"/>
        <v>0</v>
      </c>
      <c r="S57" s="182">
        <f t="shared" si="8"/>
        <v>0</v>
      </c>
      <c r="T57" s="207">
        <v>0</v>
      </c>
      <c r="U57" s="207">
        <v>0</v>
      </c>
      <c r="V57" s="207">
        <v>0</v>
      </c>
      <c r="W57" s="182">
        <f t="shared" si="10"/>
        <v>0</v>
      </c>
    </row>
    <row r="58" spans="1:23" ht="31.5" x14ac:dyDescent="0.25">
      <c r="A58" s="195" t="s">
        <v>54</v>
      </c>
      <c r="B58" s="190">
        <f>B59+B60+B61+B62+B63+B64+B65+B66+B71+B72+B73+B79</f>
        <v>53.21</v>
      </c>
      <c r="C58" s="190">
        <f t="shared" si="19"/>
        <v>117.8391</v>
      </c>
      <c r="D58" s="190">
        <v>171.04910000000001</v>
      </c>
      <c r="E58" s="211">
        <f t="shared" si="18"/>
        <v>128.07099575010236</v>
      </c>
      <c r="F58" s="211">
        <f>F59+F60+F61+F62+F63+F64+F65+F66+F71+F72+F73+F79</f>
        <v>21.172562025425421</v>
      </c>
      <c r="G58" s="211">
        <f t="shared" ref="G58:H58" si="30">G59+G60+G61+G62+G63+G64+G65+G66+G71+G72+G73+G79</f>
        <v>20.179095379144158</v>
      </c>
      <c r="H58" s="211">
        <f t="shared" si="30"/>
        <v>23.330772347786386</v>
      </c>
      <c r="I58" s="211">
        <f t="shared" ref="I58:W58" si="31">I59+I60+I61+I62+I63+I64+I65+I66+I71+I72+I73+I79</f>
        <v>64.682429752355972</v>
      </c>
      <c r="J58" s="211">
        <f>J59+J60+J61+J62+J63+J64+J65+J66+J71+J72+J73+J79</f>
        <v>17.139002816967917</v>
      </c>
      <c r="K58" s="211">
        <f t="shared" si="31"/>
        <v>0</v>
      </c>
      <c r="L58" s="211">
        <f t="shared" si="31"/>
        <v>0</v>
      </c>
      <c r="M58" s="211">
        <f t="shared" si="31"/>
        <v>17.139002816967917</v>
      </c>
      <c r="N58" s="211">
        <f t="shared" si="31"/>
        <v>81.821432569323889</v>
      </c>
      <c r="O58" s="211">
        <f t="shared" si="31"/>
        <v>0</v>
      </c>
      <c r="P58" s="211">
        <f t="shared" si="31"/>
        <v>0</v>
      </c>
      <c r="Q58" s="211">
        <f t="shared" si="31"/>
        <v>0</v>
      </c>
      <c r="R58" s="211">
        <f t="shared" si="31"/>
        <v>0</v>
      </c>
      <c r="S58" s="211">
        <f t="shared" si="31"/>
        <v>81.821432569323889</v>
      </c>
      <c r="T58" s="211">
        <f t="shared" si="31"/>
        <v>9.3671412873215925</v>
      </c>
      <c r="U58" s="211">
        <f t="shared" si="31"/>
        <v>16.661537287386281</v>
      </c>
      <c r="V58" s="211">
        <f t="shared" si="31"/>
        <v>20.220884606070584</v>
      </c>
      <c r="W58" s="211">
        <f t="shared" si="31"/>
        <v>46.249563180778466</v>
      </c>
    </row>
    <row r="59" spans="1:23" x14ac:dyDescent="0.25">
      <c r="A59" s="212" t="s">
        <v>55</v>
      </c>
      <c r="B59" s="224"/>
      <c r="C59" s="190">
        <f t="shared" si="19"/>
        <v>29.241999999999997</v>
      </c>
      <c r="D59" s="181">
        <v>29.241999999999997</v>
      </c>
      <c r="E59" s="182">
        <f t="shared" si="18"/>
        <v>19.180999999999997</v>
      </c>
      <c r="F59" s="185">
        <f>новокачалинск!E63+первомайское!E63+Троицкое!E63+октябрьское!E63+Майское!E63</f>
        <v>2.9509999999999996</v>
      </c>
      <c r="G59" s="185">
        <f>новокачалинск!F63+первомайское!F63+Троицкое!F63+октябрьское!F63+Майское!F63</f>
        <v>2.9509999999999996</v>
      </c>
      <c r="H59" s="185">
        <f>новокачалинск!G63+первомайское!G63+Троицкое!G63+октябрьское!G63+Майское!G63</f>
        <v>2.9509999999999996</v>
      </c>
      <c r="I59" s="182">
        <f t="shared" si="2"/>
        <v>8.852999999999998</v>
      </c>
      <c r="J59" s="185">
        <f>новокачалинск!I63+первомайское!I63+Троицкое!I63+октябрьское!I63+Майское!I63</f>
        <v>2.9509999999999996</v>
      </c>
      <c r="K59" s="185">
        <f>новокачалинск!J63+первомайское!J63+Троицкое!J63+октябрьское!J63+Майское!J63</f>
        <v>0</v>
      </c>
      <c r="L59" s="185">
        <f>новокачалинск!K63+первомайское!K63+Троицкое!K63+октябрьское!K63+Майское!K63</f>
        <v>0</v>
      </c>
      <c r="M59" s="182">
        <f t="shared" si="4"/>
        <v>2.9509999999999996</v>
      </c>
      <c r="N59" s="182">
        <f t="shared" si="5"/>
        <v>11.803999999999998</v>
      </c>
      <c r="O59" s="185">
        <f>новокачалинск!N63+первомайское!N63+Троицкое!N63+октябрьское!N63+Майское!N63</f>
        <v>0</v>
      </c>
      <c r="P59" s="185">
        <f>новокачалинск!O63+первомайское!O63+Троицкое!O63+октябрьское!O63+Майское!O63</f>
        <v>0</v>
      </c>
      <c r="Q59" s="185">
        <f>новокачалинск!P63+первомайское!P63+Троицкое!P63+октябрьское!P63+Майское!P63</f>
        <v>0</v>
      </c>
      <c r="R59" s="182">
        <f t="shared" si="7"/>
        <v>0</v>
      </c>
      <c r="S59" s="182">
        <f t="shared" si="8"/>
        <v>11.803999999999998</v>
      </c>
      <c r="T59" s="185">
        <f>новокачалинск!S63+первомайское!S63+Троицкое!S63+октябрьское!S63+Майское!S63</f>
        <v>1.4750000000000001</v>
      </c>
      <c r="U59" s="185">
        <f>новокачалинск!T63+первомайское!T63+Троицкое!T63+октябрьское!T63+Майское!T63</f>
        <v>2.9509999999999996</v>
      </c>
      <c r="V59" s="185">
        <f>новокачалинск!U63+первомайское!U63+Троицкое!U63+октябрьское!U63+Майское!U63</f>
        <v>2.9509999999999996</v>
      </c>
      <c r="W59" s="182">
        <f t="shared" si="10"/>
        <v>7.3769999999999998</v>
      </c>
    </row>
    <row r="60" spans="1:23" ht="30" x14ac:dyDescent="0.25">
      <c r="A60" s="212" t="s">
        <v>56</v>
      </c>
      <c r="B60" s="224">
        <v>0</v>
      </c>
      <c r="C60" s="190">
        <f t="shared" si="19"/>
        <v>2.9962</v>
      </c>
      <c r="D60" s="181">
        <v>2.9962</v>
      </c>
      <c r="E60" s="182">
        <f t="shared" si="18"/>
        <v>2.996</v>
      </c>
      <c r="F60" s="185">
        <f>новокачалинск!E74+первомайское!E74+Троицкое!E74+октябрьское!E74+Майское!E74</f>
        <v>0.51396774193548389</v>
      </c>
      <c r="G60" s="185">
        <f>новокачалинск!F74+первомайское!F74+Троицкое!F74+октябрьское!F74+Майское!F74</f>
        <v>0.50158064516129031</v>
      </c>
      <c r="H60" s="185">
        <f>новокачалинск!G74+первомайское!G74+Троицкое!G74+октябрьское!G74+Майское!G74</f>
        <v>0.43190322580645163</v>
      </c>
      <c r="I60" s="182">
        <f t="shared" si="2"/>
        <v>1.4474516129032258</v>
      </c>
      <c r="J60" s="185">
        <f>новокачалинск!I74+первомайское!I74+Троицкое!I74+октябрьское!I74+Майское!I74</f>
        <v>0.42261290322580647</v>
      </c>
      <c r="K60" s="185">
        <f>новокачалинск!J74+первомайское!J74+Троицкое!J74+октябрьское!J74+Майское!J74</f>
        <v>0</v>
      </c>
      <c r="L60" s="185">
        <f>новокачалинск!K74+первомайское!K74+Троицкое!K74+октябрьское!K74+Майское!K74</f>
        <v>0</v>
      </c>
      <c r="M60" s="182">
        <f t="shared" si="4"/>
        <v>0.42261290322580647</v>
      </c>
      <c r="N60" s="182">
        <f t="shared" si="5"/>
        <v>1.8700645161290321</v>
      </c>
      <c r="O60" s="185">
        <f>новокачалинск!N74+первомайское!N74+Троицкое!N74+октябрьское!N74+Майское!N74</f>
        <v>0</v>
      </c>
      <c r="P60" s="185">
        <f>новокачалинск!O74+первомайское!O74+Троицкое!O74+октябрьское!O74+Майское!O74</f>
        <v>0</v>
      </c>
      <c r="Q60" s="185">
        <f>новокачалинск!P74+первомайское!P74+Троицкое!P74+октябрьское!P74+Майское!P74</f>
        <v>0</v>
      </c>
      <c r="R60" s="182">
        <f t="shared" si="7"/>
        <v>0</v>
      </c>
      <c r="S60" s="182">
        <f t="shared" si="8"/>
        <v>1.8700645161290321</v>
      </c>
      <c r="T60" s="185">
        <f>новокачалинск!S74+первомайское!S74+Троицкое!S74+октябрьское!S74+Майское!S74</f>
        <v>0.20948387096774193</v>
      </c>
      <c r="U60" s="185">
        <f>новокачалинск!T74+первомайское!T74+Троицкое!T74+октябрьское!T74+Майское!T74</f>
        <v>0.43035483870967745</v>
      </c>
      <c r="V60" s="185">
        <f>новокачалинск!U74+первомайское!U74+Троицкое!U74+октябрьское!U74+Майское!U74</f>
        <v>0.48609677419354841</v>
      </c>
      <c r="W60" s="182">
        <f t="shared" si="10"/>
        <v>1.1259354838709679</v>
      </c>
    </row>
    <row r="61" spans="1:23" ht="30" x14ac:dyDescent="0.25">
      <c r="A61" s="212" t="s">
        <v>57</v>
      </c>
      <c r="B61" s="224">
        <v>0</v>
      </c>
      <c r="C61" s="190">
        <f t="shared" si="19"/>
        <v>0</v>
      </c>
      <c r="D61" s="181">
        <v>0</v>
      </c>
      <c r="E61" s="182">
        <f t="shared" si="18"/>
        <v>0</v>
      </c>
      <c r="F61" s="185">
        <v>0</v>
      </c>
      <c r="G61" s="185">
        <v>0</v>
      </c>
      <c r="H61" s="185">
        <v>0</v>
      </c>
      <c r="I61" s="182">
        <f t="shared" si="2"/>
        <v>0</v>
      </c>
      <c r="J61" s="185">
        <v>0</v>
      </c>
      <c r="K61" s="185">
        <v>0</v>
      </c>
      <c r="L61" s="185">
        <v>0</v>
      </c>
      <c r="M61" s="182">
        <f t="shared" si="4"/>
        <v>0</v>
      </c>
      <c r="N61" s="182">
        <f t="shared" si="5"/>
        <v>0</v>
      </c>
      <c r="O61" s="185">
        <v>0</v>
      </c>
      <c r="P61" s="185">
        <v>0</v>
      </c>
      <c r="Q61" s="185">
        <v>0</v>
      </c>
      <c r="R61" s="182">
        <f t="shared" si="7"/>
        <v>0</v>
      </c>
      <c r="S61" s="182">
        <f t="shared" si="8"/>
        <v>0</v>
      </c>
      <c r="T61" s="185">
        <v>0</v>
      </c>
      <c r="U61" s="185">
        <v>0</v>
      </c>
      <c r="V61" s="185">
        <v>0</v>
      </c>
      <c r="W61" s="182">
        <f t="shared" si="10"/>
        <v>0</v>
      </c>
    </row>
    <row r="62" spans="1:23" x14ac:dyDescent="0.25">
      <c r="A62" s="212" t="s">
        <v>58</v>
      </c>
      <c r="B62" s="224">
        <v>5.3</v>
      </c>
      <c r="C62" s="190">
        <f t="shared" si="19"/>
        <v>-5.3</v>
      </c>
      <c r="D62" s="181">
        <v>0</v>
      </c>
      <c r="E62" s="182">
        <f t="shared" si="18"/>
        <v>0</v>
      </c>
      <c r="F62" s="185"/>
      <c r="G62" s="185"/>
      <c r="H62" s="185"/>
      <c r="I62" s="182">
        <f t="shared" si="2"/>
        <v>0</v>
      </c>
      <c r="J62" s="185"/>
      <c r="K62" s="185"/>
      <c r="L62" s="185"/>
      <c r="M62" s="182">
        <f t="shared" si="4"/>
        <v>0</v>
      </c>
      <c r="N62" s="182">
        <f t="shared" si="5"/>
        <v>0</v>
      </c>
      <c r="O62" s="185"/>
      <c r="P62" s="185"/>
      <c r="Q62" s="185"/>
      <c r="R62" s="182">
        <f t="shared" si="7"/>
        <v>0</v>
      </c>
      <c r="S62" s="182">
        <f t="shared" si="8"/>
        <v>0</v>
      </c>
      <c r="T62" s="185"/>
      <c r="U62" s="185"/>
      <c r="V62" s="185"/>
      <c r="W62" s="182">
        <f t="shared" si="10"/>
        <v>0</v>
      </c>
    </row>
    <row r="63" spans="1:23" x14ac:dyDescent="0.25">
      <c r="A63" s="212" t="s">
        <v>59</v>
      </c>
      <c r="B63" s="224">
        <v>0</v>
      </c>
      <c r="C63" s="190">
        <f t="shared" si="19"/>
        <v>0</v>
      </c>
      <c r="D63" s="181">
        <v>0</v>
      </c>
      <c r="E63" s="182">
        <f t="shared" si="18"/>
        <v>0</v>
      </c>
      <c r="F63" s="185"/>
      <c r="G63" s="185"/>
      <c r="H63" s="185"/>
      <c r="I63" s="182">
        <f t="shared" si="2"/>
        <v>0</v>
      </c>
      <c r="J63" s="185"/>
      <c r="K63" s="185"/>
      <c r="L63" s="185"/>
      <c r="M63" s="182">
        <f t="shared" si="4"/>
        <v>0</v>
      </c>
      <c r="N63" s="182">
        <f t="shared" si="5"/>
        <v>0</v>
      </c>
      <c r="O63" s="185"/>
      <c r="P63" s="185"/>
      <c r="Q63" s="185"/>
      <c r="R63" s="182">
        <f t="shared" si="7"/>
        <v>0</v>
      </c>
      <c r="S63" s="182">
        <f t="shared" si="8"/>
        <v>0</v>
      </c>
      <c r="T63" s="185"/>
      <c r="U63" s="185"/>
      <c r="V63" s="185"/>
      <c r="W63" s="182">
        <f t="shared" si="10"/>
        <v>0</v>
      </c>
    </row>
    <row r="64" spans="1:23" x14ac:dyDescent="0.25">
      <c r="A64" s="212" t="s">
        <v>60</v>
      </c>
      <c r="B64" s="224">
        <v>0</v>
      </c>
      <c r="C64" s="190">
        <f t="shared" si="19"/>
        <v>42.768999999999998</v>
      </c>
      <c r="D64" s="181">
        <v>42.768999999999998</v>
      </c>
      <c r="E64" s="182">
        <f t="shared" si="18"/>
        <v>42.768995750102341</v>
      </c>
      <c r="F64" s="185">
        <f>новокачалинск!E67+первомайское!E67+Троицкое!E67+октябрьское!E67+Майское!E67</f>
        <v>7.8634329931673577</v>
      </c>
      <c r="G64" s="185">
        <f>новокачалинск!F67+первомайское!F67+Троицкое!F67+октябрьское!F67+Майское!F67</f>
        <v>7.1164179597893167</v>
      </c>
      <c r="H64" s="185">
        <f>новокачалинск!G67+первомайское!G67+Троицкое!G67+октябрьское!G67+Майское!G67</f>
        <v>5.9943852510121935</v>
      </c>
      <c r="I64" s="182">
        <f t="shared" si="2"/>
        <v>20.974236203968868</v>
      </c>
      <c r="J64" s="185">
        <f>новокачалинск!I67+первомайское!I67+Троицкое!I67+октябрьское!I67+Майское!I67</f>
        <v>5.6474544298711429</v>
      </c>
      <c r="K64" s="185">
        <f>новокачалинск!J67+первомайское!J67+Троицкое!J67+октябрьское!J67+Майское!J67</f>
        <v>0</v>
      </c>
      <c r="L64" s="185">
        <f>новокачалинск!K67+первомайское!K67+Троицкое!K67+октябрьское!K67+Майское!K67</f>
        <v>0</v>
      </c>
      <c r="M64" s="182">
        <f t="shared" si="4"/>
        <v>5.6474544298711429</v>
      </c>
      <c r="N64" s="182">
        <f t="shared" si="5"/>
        <v>26.621690633840011</v>
      </c>
      <c r="O64" s="185">
        <f>новокачалинск!N67+первомайское!N67+Троицкое!N67+октябрьское!N67+Майское!N67</f>
        <v>0</v>
      </c>
      <c r="P64" s="185">
        <f>новокачалинск!O67+первомайское!O67+Троицкое!O67+октябрьское!O67+Майское!O67</f>
        <v>0</v>
      </c>
      <c r="Q64" s="185">
        <f>новокачалинск!P67+первомайское!P67+Троицкое!P67+октябрьское!P67+Майское!P67</f>
        <v>0</v>
      </c>
      <c r="R64" s="182">
        <f t="shared" si="7"/>
        <v>0</v>
      </c>
      <c r="S64" s="182">
        <f t="shared" si="8"/>
        <v>26.621690633840011</v>
      </c>
      <c r="T64" s="185">
        <f>новокачалинск!S67+первомайское!S67+Троицкое!S67+октябрьское!S67+Майское!S67</f>
        <v>2.8220767711925605</v>
      </c>
      <c r="U64" s="185">
        <f>новокачалинск!T67+первомайское!T67+Троицкое!T67+октябрьское!T67+Майское!T67</f>
        <v>5.8589566422249906</v>
      </c>
      <c r="V64" s="185">
        <f>новокачалинск!U67+первомайское!U67+Троицкое!U67+октябрьское!U67+Майское!U67</f>
        <v>7.4662717028447778</v>
      </c>
      <c r="W64" s="182">
        <f t="shared" si="10"/>
        <v>16.147305116262331</v>
      </c>
    </row>
    <row r="65" spans="1:23" ht="30" x14ac:dyDescent="0.25">
      <c r="A65" s="212" t="s">
        <v>61</v>
      </c>
      <c r="B65" s="224">
        <v>0</v>
      </c>
      <c r="C65" s="190">
        <f t="shared" si="19"/>
        <v>27.124000000000002</v>
      </c>
      <c r="D65" s="181">
        <v>27.124000000000002</v>
      </c>
      <c r="E65" s="182">
        <f t="shared" si="18"/>
        <v>31.863</v>
      </c>
      <c r="F65" s="185">
        <f>новокачалинск!E68+первомайское!E68+Троицкое!E68+октябрьское!E68+Майское!E68</f>
        <v>5.3819999999999997</v>
      </c>
      <c r="G65" s="185">
        <f>новокачалинск!F68+первомайское!F68+Троицкое!F68+октябрьское!F68+Майское!F68</f>
        <v>5.27</v>
      </c>
      <c r="H65" s="185">
        <f>новокачалинск!G68+первомайское!G68+Троицкое!G68+октябрьское!G68+Майское!G68</f>
        <v>4.6400000000000006</v>
      </c>
      <c r="I65" s="182">
        <f t="shared" si="2"/>
        <v>15.292</v>
      </c>
      <c r="J65" s="185">
        <f>новокачалинск!I68+первомайское!I68+Троицкое!I68+октябрьское!I68+Майское!I68</f>
        <v>4.556</v>
      </c>
      <c r="K65" s="185">
        <f>новокачалинск!J68+первомайское!J68+Троицкое!J68+октябрьское!J68+Майское!J68</f>
        <v>0</v>
      </c>
      <c r="L65" s="185">
        <f>новокачалинск!K68+первомайское!K68+Троицкое!K68+октябрьское!K68+Майское!K68</f>
        <v>0</v>
      </c>
      <c r="M65" s="182">
        <f t="shared" si="4"/>
        <v>4.556</v>
      </c>
      <c r="N65" s="182">
        <f t="shared" si="5"/>
        <v>19.847999999999999</v>
      </c>
      <c r="O65" s="185">
        <f>новокачалинск!N68+первомайское!N68+Троицкое!N68+октябрьское!N68+Майское!N68</f>
        <v>0</v>
      </c>
      <c r="P65" s="185">
        <f>новокачалинск!O68+первомайское!O68+Троицкое!O68+октябрьское!O68+Майское!O68</f>
        <v>0</v>
      </c>
      <c r="Q65" s="185">
        <f>новокачалинск!P68+первомайское!P68+Троицкое!P68+октябрьское!P68+Майское!P68</f>
        <v>0</v>
      </c>
      <c r="R65" s="182">
        <f t="shared" si="7"/>
        <v>0</v>
      </c>
      <c r="S65" s="182">
        <f t="shared" si="8"/>
        <v>19.847999999999999</v>
      </c>
      <c r="T65" s="185">
        <f>новокачалинск!S68+первомайское!S68+Троицкое!S68+октябрьское!S68+Майское!S68</f>
        <v>3.1019999999999999</v>
      </c>
      <c r="U65" s="185">
        <f>новокачалинск!T68+первомайское!T68+Троицкое!T68+октябрьское!T68+Майское!T68</f>
        <v>3.7829999999999999</v>
      </c>
      <c r="V65" s="185">
        <f>новокачалинск!U68+первомайское!U68+Троицкое!U68+октябрьское!U68+Майское!U68</f>
        <v>5.13</v>
      </c>
      <c r="W65" s="182">
        <f t="shared" si="10"/>
        <v>12.015000000000001</v>
      </c>
    </row>
    <row r="66" spans="1:23" ht="23.25" customHeight="1" x14ac:dyDescent="0.25">
      <c r="A66" s="213" t="s">
        <v>62</v>
      </c>
      <c r="B66" s="197">
        <f>B67+B68+B69+B70</f>
        <v>0</v>
      </c>
      <c r="C66" s="190">
        <f t="shared" si="19"/>
        <v>0</v>
      </c>
      <c r="D66" s="181">
        <v>0</v>
      </c>
      <c r="E66" s="182">
        <f t="shared" si="18"/>
        <v>0</v>
      </c>
      <c r="F66" s="185">
        <f t="shared" ref="F66:Q66" si="32">F67+F68+F69+F70</f>
        <v>0</v>
      </c>
      <c r="G66" s="185">
        <f t="shared" si="32"/>
        <v>0</v>
      </c>
      <c r="H66" s="185">
        <f t="shared" si="32"/>
        <v>0</v>
      </c>
      <c r="I66" s="185">
        <f>F66+G66+H66</f>
        <v>0</v>
      </c>
      <c r="J66" s="185">
        <f t="shared" si="32"/>
        <v>0</v>
      </c>
      <c r="K66" s="185">
        <f t="shared" si="32"/>
        <v>0</v>
      </c>
      <c r="L66" s="185">
        <f t="shared" si="32"/>
        <v>0</v>
      </c>
      <c r="M66" s="185">
        <f>J66+K66+L66</f>
        <v>0</v>
      </c>
      <c r="N66" s="182">
        <f t="shared" si="5"/>
        <v>0</v>
      </c>
      <c r="O66" s="185">
        <f t="shared" si="32"/>
        <v>0</v>
      </c>
      <c r="P66" s="185">
        <f t="shared" si="32"/>
        <v>0</v>
      </c>
      <c r="Q66" s="185">
        <f t="shared" si="32"/>
        <v>0</v>
      </c>
      <c r="R66" s="182">
        <f t="shared" si="7"/>
        <v>0</v>
      </c>
      <c r="S66" s="182">
        <f t="shared" si="8"/>
        <v>0</v>
      </c>
      <c r="T66" s="185">
        <v>0</v>
      </c>
      <c r="U66" s="185">
        <v>0</v>
      </c>
      <c r="V66" s="185">
        <v>0</v>
      </c>
      <c r="W66" s="182">
        <f t="shared" si="10"/>
        <v>0</v>
      </c>
    </row>
    <row r="67" spans="1:23" x14ac:dyDescent="0.25">
      <c r="A67" s="212" t="s">
        <v>84</v>
      </c>
      <c r="B67" s="224">
        <v>0</v>
      </c>
      <c r="C67" s="190">
        <f t="shared" si="19"/>
        <v>0</v>
      </c>
      <c r="D67" s="181">
        <v>0</v>
      </c>
      <c r="E67" s="182">
        <f t="shared" si="18"/>
        <v>0</v>
      </c>
      <c r="F67" s="185">
        <v>0</v>
      </c>
      <c r="G67" s="185">
        <v>0</v>
      </c>
      <c r="H67" s="185">
        <v>0</v>
      </c>
      <c r="I67" s="182">
        <f t="shared" si="2"/>
        <v>0</v>
      </c>
      <c r="J67" s="185">
        <v>0</v>
      </c>
      <c r="K67" s="185">
        <v>0</v>
      </c>
      <c r="L67" s="185">
        <v>0</v>
      </c>
      <c r="M67" s="182">
        <f t="shared" si="4"/>
        <v>0</v>
      </c>
      <c r="N67" s="182">
        <f t="shared" si="5"/>
        <v>0</v>
      </c>
      <c r="O67" s="185">
        <v>0</v>
      </c>
      <c r="P67" s="185">
        <v>0</v>
      </c>
      <c r="Q67" s="185">
        <v>0</v>
      </c>
      <c r="R67" s="182">
        <f t="shared" si="7"/>
        <v>0</v>
      </c>
      <c r="S67" s="182">
        <f t="shared" si="8"/>
        <v>0</v>
      </c>
      <c r="T67" s="185">
        <v>0</v>
      </c>
      <c r="U67" s="185">
        <v>0</v>
      </c>
      <c r="V67" s="185">
        <v>0</v>
      </c>
      <c r="W67" s="182">
        <f t="shared" si="10"/>
        <v>0</v>
      </c>
    </row>
    <row r="68" spans="1:23" x14ac:dyDescent="0.25">
      <c r="A68" s="212" t="s">
        <v>83</v>
      </c>
      <c r="B68" s="224">
        <v>0</v>
      </c>
      <c r="C68" s="190">
        <f t="shared" si="19"/>
        <v>0</v>
      </c>
      <c r="D68" s="181">
        <v>0</v>
      </c>
      <c r="E68" s="182">
        <f t="shared" si="18"/>
        <v>0</v>
      </c>
      <c r="F68" s="185">
        <v>0</v>
      </c>
      <c r="G68" s="185">
        <v>0</v>
      </c>
      <c r="H68" s="185">
        <v>0</v>
      </c>
      <c r="I68" s="182">
        <f t="shared" si="2"/>
        <v>0</v>
      </c>
      <c r="J68" s="185">
        <v>0</v>
      </c>
      <c r="K68" s="185">
        <v>0</v>
      </c>
      <c r="L68" s="185">
        <v>0</v>
      </c>
      <c r="M68" s="182">
        <f t="shared" si="4"/>
        <v>0</v>
      </c>
      <c r="N68" s="182">
        <f t="shared" si="5"/>
        <v>0</v>
      </c>
      <c r="O68" s="185">
        <v>0</v>
      </c>
      <c r="P68" s="185">
        <v>0</v>
      </c>
      <c r="Q68" s="185">
        <v>0</v>
      </c>
      <c r="R68" s="182">
        <f t="shared" si="7"/>
        <v>0</v>
      </c>
      <c r="S68" s="182">
        <f t="shared" si="8"/>
        <v>0</v>
      </c>
      <c r="T68" s="185">
        <v>0</v>
      </c>
      <c r="U68" s="185">
        <v>0</v>
      </c>
      <c r="V68" s="185">
        <v>0</v>
      </c>
      <c r="W68" s="182">
        <f t="shared" si="10"/>
        <v>0</v>
      </c>
    </row>
    <row r="69" spans="1:23" x14ac:dyDescent="0.25">
      <c r="A69" s="212" t="s">
        <v>63</v>
      </c>
      <c r="B69" s="224">
        <v>0</v>
      </c>
      <c r="C69" s="190">
        <f t="shared" si="19"/>
        <v>0</v>
      </c>
      <c r="D69" s="181">
        <v>0</v>
      </c>
      <c r="E69" s="182">
        <f t="shared" si="18"/>
        <v>0</v>
      </c>
      <c r="F69" s="185">
        <v>0</v>
      </c>
      <c r="G69" s="185">
        <v>0</v>
      </c>
      <c r="H69" s="185">
        <v>0</v>
      </c>
      <c r="I69" s="182">
        <f t="shared" si="2"/>
        <v>0</v>
      </c>
      <c r="J69" s="185">
        <v>0</v>
      </c>
      <c r="K69" s="185">
        <v>0</v>
      </c>
      <c r="L69" s="185">
        <v>0</v>
      </c>
      <c r="M69" s="182">
        <f t="shared" si="4"/>
        <v>0</v>
      </c>
      <c r="N69" s="182">
        <f t="shared" si="5"/>
        <v>0</v>
      </c>
      <c r="O69" s="185">
        <v>0</v>
      </c>
      <c r="P69" s="185">
        <v>0</v>
      </c>
      <c r="Q69" s="185">
        <v>0</v>
      </c>
      <c r="R69" s="182">
        <f t="shared" si="7"/>
        <v>0</v>
      </c>
      <c r="S69" s="182">
        <f t="shared" si="8"/>
        <v>0</v>
      </c>
      <c r="T69" s="185">
        <v>0</v>
      </c>
      <c r="U69" s="185">
        <v>0</v>
      </c>
      <c r="V69" s="185">
        <v>0</v>
      </c>
      <c r="W69" s="182">
        <f t="shared" si="10"/>
        <v>0</v>
      </c>
    </row>
    <row r="70" spans="1:23" x14ac:dyDescent="0.25">
      <c r="A70" s="212" t="s">
        <v>64</v>
      </c>
      <c r="B70" s="224">
        <v>0</v>
      </c>
      <c r="C70" s="190">
        <f t="shared" si="19"/>
        <v>0</v>
      </c>
      <c r="D70" s="181">
        <v>0</v>
      </c>
      <c r="E70" s="182">
        <f t="shared" si="18"/>
        <v>0</v>
      </c>
      <c r="F70" s="185">
        <v>0</v>
      </c>
      <c r="G70" s="185">
        <v>0</v>
      </c>
      <c r="H70" s="185">
        <v>0</v>
      </c>
      <c r="I70" s="182">
        <f t="shared" si="2"/>
        <v>0</v>
      </c>
      <c r="J70" s="185">
        <v>0</v>
      </c>
      <c r="K70" s="185">
        <v>0</v>
      </c>
      <c r="L70" s="185">
        <v>0</v>
      </c>
      <c r="M70" s="182">
        <f t="shared" si="4"/>
        <v>0</v>
      </c>
      <c r="N70" s="182">
        <f t="shared" si="5"/>
        <v>0</v>
      </c>
      <c r="O70" s="185">
        <v>0</v>
      </c>
      <c r="P70" s="185">
        <v>0</v>
      </c>
      <c r="Q70" s="185">
        <v>0</v>
      </c>
      <c r="R70" s="182">
        <f t="shared" si="7"/>
        <v>0</v>
      </c>
      <c r="S70" s="182">
        <f t="shared" si="8"/>
        <v>0</v>
      </c>
      <c r="T70" s="185">
        <v>0</v>
      </c>
      <c r="U70" s="185">
        <v>0</v>
      </c>
      <c r="V70" s="185">
        <v>0</v>
      </c>
      <c r="W70" s="182">
        <f t="shared" si="10"/>
        <v>0</v>
      </c>
    </row>
    <row r="71" spans="1:23" ht="30" x14ac:dyDescent="0.25">
      <c r="A71" s="212" t="s">
        <v>103</v>
      </c>
      <c r="B71" s="224">
        <v>0</v>
      </c>
      <c r="C71" s="190">
        <f t="shared" si="19"/>
        <v>0</v>
      </c>
      <c r="D71" s="181">
        <v>0</v>
      </c>
      <c r="E71" s="182">
        <f t="shared" si="18"/>
        <v>0</v>
      </c>
      <c r="F71" s="185">
        <v>0</v>
      </c>
      <c r="G71" s="185">
        <v>0</v>
      </c>
      <c r="H71" s="185">
        <v>0</v>
      </c>
      <c r="I71" s="182">
        <v>0</v>
      </c>
      <c r="J71" s="185">
        <v>0</v>
      </c>
      <c r="K71" s="185">
        <v>0</v>
      </c>
      <c r="L71" s="185">
        <v>0</v>
      </c>
      <c r="M71" s="182">
        <v>0</v>
      </c>
      <c r="N71" s="182">
        <v>0</v>
      </c>
      <c r="O71" s="185">
        <v>0</v>
      </c>
      <c r="P71" s="185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2">
        <v>0</v>
      </c>
    </row>
    <row r="72" spans="1:23" x14ac:dyDescent="0.25">
      <c r="A72" s="212" t="s">
        <v>65</v>
      </c>
      <c r="B72" s="224">
        <v>5.42</v>
      </c>
      <c r="C72" s="190">
        <f t="shared" si="19"/>
        <v>-5.42</v>
      </c>
      <c r="D72" s="181">
        <v>0</v>
      </c>
      <c r="E72" s="182">
        <f t="shared" si="18"/>
        <v>0</v>
      </c>
      <c r="F72" s="185"/>
      <c r="G72" s="185"/>
      <c r="H72" s="185"/>
      <c r="I72" s="182">
        <f t="shared" si="2"/>
        <v>0</v>
      </c>
      <c r="J72" s="185"/>
      <c r="K72" s="185"/>
      <c r="L72" s="185"/>
      <c r="M72" s="182">
        <f t="shared" si="4"/>
        <v>0</v>
      </c>
      <c r="N72" s="182">
        <f t="shared" si="5"/>
        <v>0</v>
      </c>
      <c r="O72" s="185"/>
      <c r="P72" s="185"/>
      <c r="Q72" s="185"/>
      <c r="R72" s="182">
        <f t="shared" si="7"/>
        <v>0</v>
      </c>
      <c r="S72" s="182">
        <f t="shared" si="8"/>
        <v>0</v>
      </c>
      <c r="T72" s="185"/>
      <c r="U72" s="185"/>
      <c r="V72" s="185"/>
      <c r="W72" s="182">
        <f t="shared" si="10"/>
        <v>0</v>
      </c>
    </row>
    <row r="73" spans="1:23" x14ac:dyDescent="0.25">
      <c r="A73" s="213" t="s">
        <v>66</v>
      </c>
      <c r="B73" s="197">
        <f>B74+B75+B76+B77</f>
        <v>39.03</v>
      </c>
      <c r="C73" s="190">
        <f t="shared" si="19"/>
        <v>29.887900000000002</v>
      </c>
      <c r="D73" s="181">
        <v>68.917900000000003</v>
      </c>
      <c r="E73" s="182">
        <f t="shared" si="18"/>
        <v>31.262000000000008</v>
      </c>
      <c r="F73" s="185">
        <f>F74+F75+F76+F77</f>
        <v>4.4621612903225811</v>
      </c>
      <c r="G73" s="185">
        <f t="shared" ref="G73:V73" si="33">G74+G75+G76+G77</f>
        <v>4.3400967741935492</v>
      </c>
      <c r="H73" s="185">
        <f t="shared" si="33"/>
        <v>9.3134838709677421</v>
      </c>
      <c r="I73" s="182">
        <f t="shared" si="2"/>
        <v>18.115741935483875</v>
      </c>
      <c r="J73" s="185">
        <f t="shared" si="33"/>
        <v>3.5619354838709683</v>
      </c>
      <c r="K73" s="185">
        <f t="shared" si="33"/>
        <v>0</v>
      </c>
      <c r="L73" s="185">
        <f t="shared" si="33"/>
        <v>0</v>
      </c>
      <c r="M73" s="182">
        <f t="shared" si="4"/>
        <v>3.5619354838709683</v>
      </c>
      <c r="N73" s="182">
        <f t="shared" si="5"/>
        <v>21.677677419354843</v>
      </c>
      <c r="O73" s="185">
        <f t="shared" si="33"/>
        <v>0</v>
      </c>
      <c r="P73" s="185">
        <f t="shared" si="33"/>
        <v>0</v>
      </c>
      <c r="Q73" s="185">
        <f t="shared" si="33"/>
        <v>0</v>
      </c>
      <c r="R73" s="182">
        <f t="shared" si="7"/>
        <v>0</v>
      </c>
      <c r="S73" s="182">
        <f t="shared" si="8"/>
        <v>21.677677419354843</v>
      </c>
      <c r="T73" s="185">
        <f>SUM(T74:T77)</f>
        <v>1.7585806451612902</v>
      </c>
      <c r="U73" s="185">
        <f t="shared" si="33"/>
        <v>3.6382258064516133</v>
      </c>
      <c r="V73" s="185">
        <f t="shared" si="33"/>
        <v>4.1875161290322591</v>
      </c>
      <c r="W73" s="182">
        <f t="shared" si="10"/>
        <v>9.5843225806451624</v>
      </c>
    </row>
    <row r="74" spans="1:23" x14ac:dyDescent="0.25">
      <c r="A74" s="212" t="s">
        <v>67</v>
      </c>
      <c r="B74" s="224">
        <v>0</v>
      </c>
      <c r="C74" s="190">
        <f t="shared" si="19"/>
        <v>0</v>
      </c>
      <c r="D74" s="181">
        <v>0</v>
      </c>
      <c r="E74" s="182">
        <f t="shared" si="18"/>
        <v>0</v>
      </c>
      <c r="F74" s="185">
        <v>0</v>
      </c>
      <c r="G74" s="185">
        <v>0</v>
      </c>
      <c r="H74" s="185">
        <v>0</v>
      </c>
      <c r="I74" s="182">
        <f t="shared" si="2"/>
        <v>0</v>
      </c>
      <c r="J74" s="185">
        <v>0</v>
      </c>
      <c r="K74" s="185">
        <f t="shared" ref="K74:L74" si="34">K75+K76+K77</f>
        <v>0</v>
      </c>
      <c r="L74" s="185">
        <f t="shared" si="34"/>
        <v>0</v>
      </c>
      <c r="M74" s="182">
        <f t="shared" si="4"/>
        <v>0</v>
      </c>
      <c r="N74" s="182">
        <f t="shared" si="5"/>
        <v>0</v>
      </c>
      <c r="O74" s="185">
        <v>0</v>
      </c>
      <c r="P74" s="185">
        <v>0</v>
      </c>
      <c r="Q74" s="185">
        <v>0</v>
      </c>
      <c r="R74" s="182">
        <f t="shared" si="7"/>
        <v>0</v>
      </c>
      <c r="S74" s="182">
        <f t="shared" si="8"/>
        <v>0</v>
      </c>
      <c r="T74" s="185">
        <v>0</v>
      </c>
      <c r="U74" s="185">
        <v>0</v>
      </c>
      <c r="V74" s="185">
        <v>0</v>
      </c>
      <c r="W74" s="182">
        <f t="shared" si="10"/>
        <v>0</v>
      </c>
    </row>
    <row r="75" spans="1:23" x14ac:dyDescent="0.25">
      <c r="A75" s="212" t="s">
        <v>68</v>
      </c>
      <c r="B75" s="224">
        <v>33.369999999999997</v>
      </c>
      <c r="C75" s="190">
        <f t="shared" si="19"/>
        <v>30.057900000000004</v>
      </c>
      <c r="D75" s="181">
        <v>63.427900000000001</v>
      </c>
      <c r="E75" s="182">
        <f t="shared" si="18"/>
        <v>25.602000000000004</v>
      </c>
      <c r="F75" s="185">
        <f>новокачалинск!E81+первомайское!E81+Троицкое!E81+октябрьское!E81+Майское!E81</f>
        <v>4.4621612903225811</v>
      </c>
      <c r="G75" s="185">
        <f>новокачалинск!F81+первомайское!F81+Троицкое!F81+октябрьское!F81+Майское!F81</f>
        <v>4.3400967741935492</v>
      </c>
      <c r="H75" s="185">
        <f>новокачалинск!G81+первомайское!G81+Троицкое!G81+октябрьское!G81+Майское!G81</f>
        <v>3.6534838709677424</v>
      </c>
      <c r="I75" s="182">
        <f t="shared" si="2"/>
        <v>12.455741935483873</v>
      </c>
      <c r="J75" s="185">
        <f>новокачалинск!I81+первомайское!I81+Троицкое!I81+октябрьское!I81+Майское!I81</f>
        <v>3.5619354838709683</v>
      </c>
      <c r="K75" s="185">
        <f>новокачалинск!J81+первомайское!J81+Троицкое!J81+октябрьское!J81+Майское!J81</f>
        <v>0</v>
      </c>
      <c r="L75" s="185">
        <f>новокачалинск!K81+первомайское!K81+Троицкое!K81+октябрьское!K81+Майское!K81</f>
        <v>0</v>
      </c>
      <c r="M75" s="182">
        <f t="shared" si="4"/>
        <v>3.5619354838709683</v>
      </c>
      <c r="N75" s="182">
        <f t="shared" si="5"/>
        <v>16.01767741935484</v>
      </c>
      <c r="O75" s="185">
        <v>0</v>
      </c>
      <c r="P75" s="185">
        <v>0</v>
      </c>
      <c r="Q75" s="185">
        <v>0</v>
      </c>
      <c r="R75" s="182">
        <f t="shared" si="7"/>
        <v>0</v>
      </c>
      <c r="S75" s="182">
        <f t="shared" si="8"/>
        <v>16.01767741935484</v>
      </c>
      <c r="T75" s="185">
        <f>новокачалинск!S81+первомайское!S81+Троицкое!S81+октябрьское!S81+Майское!S81</f>
        <v>1.7585806451612902</v>
      </c>
      <c r="U75" s="185">
        <f>новокачалинск!T81+первомайское!T81+Троицкое!T81+октябрьское!T81+Майское!T81</f>
        <v>3.6382258064516133</v>
      </c>
      <c r="V75" s="185">
        <f>новокачалинск!U81+первомайское!U81+Троицкое!U81+октябрьское!U81+Майское!U81</f>
        <v>4.1875161290322591</v>
      </c>
      <c r="W75" s="182">
        <f t="shared" si="10"/>
        <v>9.5843225806451624</v>
      </c>
    </row>
    <row r="76" spans="1:23" x14ac:dyDescent="0.25">
      <c r="A76" s="212" t="s">
        <v>69</v>
      </c>
      <c r="B76" s="224">
        <v>5.66</v>
      </c>
      <c r="C76" s="190">
        <f t="shared" si="19"/>
        <v>-0.16999999999999993</v>
      </c>
      <c r="D76" s="181">
        <v>5.49</v>
      </c>
      <c r="E76" s="182">
        <f t="shared" si="18"/>
        <v>5.66</v>
      </c>
      <c r="F76" s="185">
        <f>новокачалинск!E80+первомайское!E80+Троицкое!E80+октябрьское!E80+Майское!E80</f>
        <v>0</v>
      </c>
      <c r="G76" s="185">
        <f>новокачалинск!F80+первомайское!F80+Троицкое!F80+октябрьское!F80+Майское!F80</f>
        <v>0</v>
      </c>
      <c r="H76" s="185">
        <f>новокачалинск!G80+первомайское!G80+Троицкое!G80+октябрьское!G80+Майское!G80</f>
        <v>5.66</v>
      </c>
      <c r="I76" s="182">
        <f t="shared" si="2"/>
        <v>5.66</v>
      </c>
      <c r="J76" s="185">
        <f>новокачалинск!I80+первомайское!I80+Троицкое!I80+октябрьское!I80+Майское!I80</f>
        <v>0</v>
      </c>
      <c r="K76" s="185">
        <f>новокачалинск!J80+первомайское!J80+Троицкое!J80+октябрьское!J80+Майское!J80</f>
        <v>0</v>
      </c>
      <c r="L76" s="185">
        <f>новокачалинск!K80+первомайское!K80+Троицкое!K80+октябрьское!K80+Майское!K80</f>
        <v>0</v>
      </c>
      <c r="M76" s="182">
        <f t="shared" si="4"/>
        <v>0</v>
      </c>
      <c r="N76" s="182">
        <f t="shared" si="5"/>
        <v>5.66</v>
      </c>
      <c r="O76" s="185">
        <f>новокачалинск!N80+первомайское!N80+Троицкое!N80+октябрьское!N80+Майское!N80</f>
        <v>0</v>
      </c>
      <c r="P76" s="185">
        <f>новокачалинск!O80+первомайское!O80+Троицкое!O80+октябрьское!O80+Майское!O80</f>
        <v>0</v>
      </c>
      <c r="Q76" s="185">
        <f>новокачалинск!P80+первомайское!P80+Троицкое!P80+октябрьское!P80+Майское!P80</f>
        <v>0</v>
      </c>
      <c r="R76" s="182">
        <f t="shared" si="7"/>
        <v>0</v>
      </c>
      <c r="S76" s="182">
        <f t="shared" si="8"/>
        <v>5.66</v>
      </c>
      <c r="T76" s="185">
        <f>новокачалинск!S80+первомайское!S80+Троицкое!S80+октябрьское!S80+Майское!S80</f>
        <v>0</v>
      </c>
      <c r="U76" s="185">
        <f>новокачалинск!T80+первомайское!T80+Троицкое!T80+октябрьское!T80+Майское!T80</f>
        <v>0</v>
      </c>
      <c r="V76" s="185">
        <f>новокачалинск!U80+первомайское!U80+Троицкое!U80+октябрьское!U80+Майское!U80</f>
        <v>0</v>
      </c>
      <c r="W76" s="182">
        <f t="shared" si="10"/>
        <v>0</v>
      </c>
    </row>
    <row r="77" spans="1:23" x14ac:dyDescent="0.25">
      <c r="A77" s="212" t="s">
        <v>82</v>
      </c>
      <c r="B77" s="224">
        <v>0</v>
      </c>
      <c r="C77" s="190">
        <f t="shared" si="19"/>
        <v>0</v>
      </c>
      <c r="D77" s="181">
        <v>0</v>
      </c>
      <c r="E77" s="182">
        <f t="shared" si="18"/>
        <v>0</v>
      </c>
      <c r="F77" s="185">
        <v>0</v>
      </c>
      <c r="G77" s="185">
        <v>0</v>
      </c>
      <c r="H77" s="185">
        <v>0</v>
      </c>
      <c r="I77" s="182">
        <f t="shared" si="2"/>
        <v>0</v>
      </c>
      <c r="J77" s="185">
        <f t="shared" ref="J77:L77" si="35">J79+J80+J81</f>
        <v>0</v>
      </c>
      <c r="K77" s="185">
        <f t="shared" si="35"/>
        <v>0</v>
      </c>
      <c r="L77" s="185">
        <f t="shared" si="35"/>
        <v>0</v>
      </c>
      <c r="M77" s="182">
        <f t="shared" si="4"/>
        <v>0</v>
      </c>
      <c r="N77" s="182">
        <f t="shared" si="5"/>
        <v>0</v>
      </c>
      <c r="O77" s="185">
        <v>0</v>
      </c>
      <c r="P77" s="185">
        <v>0</v>
      </c>
      <c r="Q77" s="185">
        <v>0</v>
      </c>
      <c r="R77" s="182">
        <f t="shared" si="7"/>
        <v>0</v>
      </c>
      <c r="S77" s="182">
        <f t="shared" si="8"/>
        <v>0</v>
      </c>
      <c r="T77" s="185">
        <v>0</v>
      </c>
      <c r="U77" s="185">
        <v>0</v>
      </c>
      <c r="V77" s="185">
        <v>0</v>
      </c>
      <c r="W77" s="182">
        <f t="shared" si="10"/>
        <v>0</v>
      </c>
    </row>
    <row r="78" spans="1:23" x14ac:dyDescent="0.25">
      <c r="A78" s="214" t="s">
        <v>290</v>
      </c>
      <c r="B78" s="224"/>
      <c r="C78" s="190">
        <f t="shared" si="19"/>
        <v>0</v>
      </c>
      <c r="D78" s="181"/>
      <c r="E78" s="182"/>
      <c r="F78" s="185"/>
      <c r="G78" s="185"/>
      <c r="H78" s="185"/>
      <c r="I78" s="182"/>
      <c r="J78" s="185"/>
      <c r="K78" s="185"/>
      <c r="L78" s="185"/>
      <c r="M78" s="182"/>
      <c r="N78" s="182"/>
      <c r="O78" s="185"/>
      <c r="P78" s="185"/>
      <c r="Q78" s="185"/>
      <c r="R78" s="182"/>
      <c r="S78" s="182"/>
      <c r="T78" s="185"/>
      <c r="U78" s="185"/>
      <c r="V78" s="185"/>
      <c r="W78" s="182"/>
    </row>
    <row r="79" spans="1:23" x14ac:dyDescent="0.25">
      <c r="A79" s="213" t="s">
        <v>70</v>
      </c>
      <c r="B79" s="197">
        <f>B80+B81+B82</f>
        <v>3.46</v>
      </c>
      <c r="C79" s="190">
        <f t="shared" si="19"/>
        <v>-3.46</v>
      </c>
      <c r="D79" s="181">
        <v>0</v>
      </c>
      <c r="E79" s="182">
        <f t="shared" si="18"/>
        <v>0</v>
      </c>
      <c r="F79" s="185">
        <f>F80+F81+F82</f>
        <v>0</v>
      </c>
      <c r="G79" s="185">
        <f t="shared" ref="G79:V79" si="36">G80+G81+G82</f>
        <v>0</v>
      </c>
      <c r="H79" s="185">
        <f t="shared" si="36"/>
        <v>0</v>
      </c>
      <c r="I79" s="182">
        <f t="shared" si="2"/>
        <v>0</v>
      </c>
      <c r="J79" s="185">
        <f t="shared" si="36"/>
        <v>0</v>
      </c>
      <c r="K79" s="185">
        <f t="shared" si="36"/>
        <v>0</v>
      </c>
      <c r="L79" s="185">
        <f t="shared" si="36"/>
        <v>0</v>
      </c>
      <c r="M79" s="182">
        <f t="shared" si="4"/>
        <v>0</v>
      </c>
      <c r="N79" s="182">
        <f t="shared" si="5"/>
        <v>0</v>
      </c>
      <c r="O79" s="185">
        <f t="shared" si="36"/>
        <v>0</v>
      </c>
      <c r="P79" s="185">
        <f t="shared" si="36"/>
        <v>0</v>
      </c>
      <c r="Q79" s="185">
        <f t="shared" si="36"/>
        <v>0</v>
      </c>
      <c r="R79" s="182">
        <f t="shared" si="7"/>
        <v>0</v>
      </c>
      <c r="S79" s="182">
        <f t="shared" si="8"/>
        <v>0</v>
      </c>
      <c r="T79" s="185">
        <f t="shared" si="36"/>
        <v>0</v>
      </c>
      <c r="U79" s="185">
        <f t="shared" si="36"/>
        <v>0</v>
      </c>
      <c r="V79" s="185">
        <f t="shared" si="36"/>
        <v>0</v>
      </c>
      <c r="W79" s="182">
        <f t="shared" si="10"/>
        <v>0</v>
      </c>
    </row>
    <row r="80" spans="1:23" x14ac:dyDescent="0.25">
      <c r="A80" s="212" t="s">
        <v>72</v>
      </c>
      <c r="B80" s="224">
        <v>3.46</v>
      </c>
      <c r="C80" s="190">
        <f t="shared" si="19"/>
        <v>-3.46</v>
      </c>
      <c r="D80" s="181">
        <v>0</v>
      </c>
      <c r="E80" s="182">
        <f t="shared" si="18"/>
        <v>0</v>
      </c>
      <c r="F80" s="185">
        <v>0</v>
      </c>
      <c r="G80" s="185">
        <v>0</v>
      </c>
      <c r="H80" s="185">
        <v>0</v>
      </c>
      <c r="I80" s="182">
        <f t="shared" si="2"/>
        <v>0</v>
      </c>
      <c r="J80" s="185">
        <v>0</v>
      </c>
      <c r="K80" s="185">
        <v>0</v>
      </c>
      <c r="L80" s="185">
        <v>0</v>
      </c>
      <c r="M80" s="182">
        <f t="shared" si="4"/>
        <v>0</v>
      </c>
      <c r="N80" s="182">
        <f t="shared" si="5"/>
        <v>0</v>
      </c>
      <c r="O80" s="185">
        <v>0</v>
      </c>
      <c r="P80" s="185">
        <v>0</v>
      </c>
      <c r="Q80" s="185">
        <v>0</v>
      </c>
      <c r="R80" s="182">
        <f t="shared" si="7"/>
        <v>0</v>
      </c>
      <c r="S80" s="182">
        <f t="shared" si="8"/>
        <v>0</v>
      </c>
      <c r="T80" s="185">
        <v>0</v>
      </c>
      <c r="U80" s="185">
        <v>0</v>
      </c>
      <c r="V80" s="185">
        <v>0</v>
      </c>
      <c r="W80" s="182">
        <f t="shared" si="10"/>
        <v>0</v>
      </c>
    </row>
    <row r="81" spans="1:23" x14ac:dyDescent="0.25">
      <c r="A81" s="212" t="s">
        <v>71</v>
      </c>
      <c r="B81" s="224">
        <v>0</v>
      </c>
      <c r="C81" s="190">
        <f t="shared" si="19"/>
        <v>0</v>
      </c>
      <c r="D81" s="181">
        <v>0</v>
      </c>
      <c r="E81" s="182">
        <f t="shared" si="18"/>
        <v>0</v>
      </c>
      <c r="F81" s="185">
        <v>0</v>
      </c>
      <c r="G81" s="185">
        <v>0</v>
      </c>
      <c r="H81" s="185">
        <v>0</v>
      </c>
      <c r="I81" s="182">
        <f t="shared" si="2"/>
        <v>0</v>
      </c>
      <c r="J81" s="185">
        <v>0</v>
      </c>
      <c r="K81" s="185">
        <v>0</v>
      </c>
      <c r="L81" s="185">
        <v>0</v>
      </c>
      <c r="M81" s="182">
        <f t="shared" si="4"/>
        <v>0</v>
      </c>
      <c r="N81" s="182">
        <f t="shared" si="5"/>
        <v>0</v>
      </c>
      <c r="O81" s="185">
        <v>0</v>
      </c>
      <c r="P81" s="185">
        <v>0</v>
      </c>
      <c r="Q81" s="185">
        <v>0</v>
      </c>
      <c r="R81" s="182">
        <f t="shared" si="7"/>
        <v>0</v>
      </c>
      <c r="S81" s="182">
        <f t="shared" si="8"/>
        <v>0</v>
      </c>
      <c r="T81" s="185">
        <v>0</v>
      </c>
      <c r="U81" s="185">
        <v>0</v>
      </c>
      <c r="V81" s="185">
        <v>0</v>
      </c>
      <c r="W81" s="182">
        <f t="shared" si="10"/>
        <v>0</v>
      </c>
    </row>
    <row r="82" spans="1:23" x14ac:dyDescent="0.25">
      <c r="A82" s="212" t="s">
        <v>104</v>
      </c>
      <c r="B82" s="224">
        <v>0</v>
      </c>
      <c r="C82" s="190">
        <f t="shared" si="19"/>
        <v>0</v>
      </c>
      <c r="D82" s="181">
        <v>0</v>
      </c>
      <c r="E82" s="182">
        <f t="shared" si="18"/>
        <v>0</v>
      </c>
      <c r="F82" s="185">
        <v>0</v>
      </c>
      <c r="G82" s="185">
        <v>0</v>
      </c>
      <c r="H82" s="185">
        <v>0</v>
      </c>
      <c r="I82" s="182">
        <f t="shared" si="2"/>
        <v>0</v>
      </c>
      <c r="J82" s="185">
        <v>0</v>
      </c>
      <c r="K82" s="185">
        <v>0</v>
      </c>
      <c r="L82" s="185">
        <v>0</v>
      </c>
      <c r="M82" s="182">
        <f t="shared" si="4"/>
        <v>0</v>
      </c>
      <c r="N82" s="182">
        <f t="shared" si="5"/>
        <v>0</v>
      </c>
      <c r="O82" s="185">
        <v>0</v>
      </c>
      <c r="P82" s="185">
        <v>0</v>
      </c>
      <c r="Q82" s="185">
        <v>0</v>
      </c>
      <c r="R82" s="182">
        <f t="shared" si="7"/>
        <v>0</v>
      </c>
      <c r="S82" s="182">
        <f t="shared" si="8"/>
        <v>0</v>
      </c>
      <c r="T82" s="185">
        <v>0</v>
      </c>
      <c r="U82" s="185">
        <v>0</v>
      </c>
      <c r="V82" s="185">
        <v>0</v>
      </c>
      <c r="W82" s="182">
        <f t="shared" si="10"/>
        <v>0</v>
      </c>
    </row>
    <row r="83" spans="1:23" x14ac:dyDescent="0.25">
      <c r="A83" s="215" t="s">
        <v>75</v>
      </c>
      <c r="B83" s="190">
        <f>B84+B88</f>
        <v>3167.7440000000001</v>
      </c>
      <c r="C83" s="190">
        <f t="shared" si="19"/>
        <v>1610.0077679999999</v>
      </c>
      <c r="D83" s="181">
        <v>4777.7517680000001</v>
      </c>
      <c r="E83" s="182">
        <f t="shared" si="18"/>
        <v>4624.5718469999993</v>
      </c>
      <c r="F83" s="185">
        <f t="shared" ref="F83:V83" si="37">F84+F88</f>
        <v>584.07524699999999</v>
      </c>
      <c r="G83" s="185">
        <f t="shared" si="37"/>
        <v>584.07524699999999</v>
      </c>
      <c r="H83" s="185">
        <f t="shared" si="37"/>
        <v>584.07524699999999</v>
      </c>
      <c r="I83" s="182">
        <f t="shared" si="2"/>
        <v>1752.225741</v>
      </c>
      <c r="J83" s="185">
        <f t="shared" si="37"/>
        <v>1061.6442900000002</v>
      </c>
      <c r="K83" s="185">
        <f t="shared" si="37"/>
        <v>56.493780000000001</v>
      </c>
      <c r="L83" s="185">
        <f t="shared" si="37"/>
        <v>56.493780000000001</v>
      </c>
      <c r="M83" s="182">
        <f t="shared" si="4"/>
        <v>1174.6318500000002</v>
      </c>
      <c r="N83" s="182">
        <f t="shared" si="5"/>
        <v>2926.857591</v>
      </c>
      <c r="O83" s="185">
        <f t="shared" si="37"/>
        <v>56.493780000000001</v>
      </c>
      <c r="P83" s="185">
        <f t="shared" si="37"/>
        <v>56.493780000000001</v>
      </c>
      <c r="Q83" s="185">
        <f t="shared" si="37"/>
        <v>56.493780000000001</v>
      </c>
      <c r="R83" s="182">
        <f t="shared" si="7"/>
        <v>169.48133999999999</v>
      </c>
      <c r="S83" s="182">
        <f t="shared" si="8"/>
        <v>3096.3389309999998</v>
      </c>
      <c r="T83" s="185">
        <f t="shared" si="37"/>
        <v>360.08242199999995</v>
      </c>
      <c r="U83" s="185">
        <f t="shared" si="37"/>
        <v>584.07524699999999</v>
      </c>
      <c r="V83" s="185">
        <f t="shared" si="37"/>
        <v>584.07524699999999</v>
      </c>
      <c r="W83" s="182">
        <f t="shared" si="10"/>
        <v>1528.2329159999999</v>
      </c>
    </row>
    <row r="84" spans="1:23" x14ac:dyDescent="0.25">
      <c r="A84" s="212" t="s">
        <v>80</v>
      </c>
      <c r="B84" s="224">
        <f>B85+B86</f>
        <v>2432.9830000000002</v>
      </c>
      <c r="C84" s="190">
        <f t="shared" si="19"/>
        <v>1237.853173</v>
      </c>
      <c r="D84" s="181">
        <v>3670.8361730000001</v>
      </c>
      <c r="E84" s="182">
        <f t="shared" si="18"/>
        <v>3551.8985000000002</v>
      </c>
      <c r="F84" s="185">
        <f t="shared" ref="F84:V84" si="38">F85+F86+F87</f>
        <v>448.5985</v>
      </c>
      <c r="G84" s="185">
        <f t="shared" si="38"/>
        <v>448.5985</v>
      </c>
      <c r="H84" s="185">
        <f t="shared" si="38"/>
        <v>448.5985</v>
      </c>
      <c r="I84" s="182">
        <f t="shared" si="2"/>
        <v>1345.7954999999999</v>
      </c>
      <c r="J84" s="185">
        <f t="shared" si="38"/>
        <v>815.3950000000001</v>
      </c>
      <c r="K84" s="185">
        <f t="shared" si="38"/>
        <v>43.39</v>
      </c>
      <c r="L84" s="185">
        <f t="shared" si="38"/>
        <v>43.39</v>
      </c>
      <c r="M84" s="182">
        <f t="shared" si="4"/>
        <v>902.17500000000007</v>
      </c>
      <c r="N84" s="182">
        <f t="shared" si="5"/>
        <v>2247.9704999999999</v>
      </c>
      <c r="O84" s="185">
        <f t="shared" si="38"/>
        <v>43.39</v>
      </c>
      <c r="P84" s="185">
        <f t="shared" si="38"/>
        <v>43.39</v>
      </c>
      <c r="Q84" s="185">
        <f t="shared" si="38"/>
        <v>43.39</v>
      </c>
      <c r="R84" s="182">
        <f t="shared" si="7"/>
        <v>130.17000000000002</v>
      </c>
      <c r="S84" s="182">
        <f t="shared" si="8"/>
        <v>2378.1405</v>
      </c>
      <c r="T84" s="185">
        <f t="shared" si="38"/>
        <v>276.56099999999998</v>
      </c>
      <c r="U84" s="185">
        <f t="shared" si="38"/>
        <v>448.5985</v>
      </c>
      <c r="V84" s="185">
        <f t="shared" si="38"/>
        <v>448.5985</v>
      </c>
      <c r="W84" s="182">
        <f t="shared" si="10"/>
        <v>1173.758</v>
      </c>
    </row>
    <row r="85" spans="1:23" x14ac:dyDescent="0.25">
      <c r="A85" s="216" t="s">
        <v>76</v>
      </c>
      <c r="B85" s="224">
        <v>2183.7460000000001</v>
      </c>
      <c r="C85" s="190">
        <f t="shared" si="19"/>
        <v>650.67650000000003</v>
      </c>
      <c r="D85" s="181">
        <v>2834.4225000000001</v>
      </c>
      <c r="E85" s="182">
        <f t="shared" si="18"/>
        <v>3031.2184999999999</v>
      </c>
      <c r="F85" s="185">
        <f>новокачалинск!E36+первомайское!E36+Троицкое!E36+октябрьское!E36+Майское!E36</f>
        <v>405.20850000000002</v>
      </c>
      <c r="G85" s="185">
        <f>новокачалинск!F36+первомайское!F36+Троицкое!F36+октябрьское!F36+Майское!F36</f>
        <v>405.20850000000002</v>
      </c>
      <c r="H85" s="185">
        <f>новокачалинск!G36+первомайское!G36+Троицкое!G36+октябрьское!G36+Майское!G36</f>
        <v>405.20850000000002</v>
      </c>
      <c r="I85" s="182">
        <f t="shared" si="2"/>
        <v>1215.6255000000001</v>
      </c>
      <c r="J85" s="185">
        <f>новокачалинск!I36+первомайское!I36+Троицкое!I36+октябрьское!I36+Майское!I36</f>
        <v>772.00500000000011</v>
      </c>
      <c r="K85" s="185">
        <f>новокачалинск!J36+первомайское!J39+Троицкое!J39+октябрьское!J39+Майское!J36</f>
        <v>0</v>
      </c>
      <c r="L85" s="185">
        <f>новокачалинск!K36+первомайское!K39+Троицкое!K39+октябрьское!K39+Майское!K36</f>
        <v>0</v>
      </c>
      <c r="M85" s="182">
        <f t="shared" si="4"/>
        <v>772.00500000000011</v>
      </c>
      <c r="N85" s="182">
        <f t="shared" si="5"/>
        <v>1987.6305000000002</v>
      </c>
      <c r="O85" s="185">
        <f>новокачалинск!N36+первомайское!N39+Троицкое!N39+октябрьское!N39+Майское!N36</f>
        <v>0</v>
      </c>
      <c r="P85" s="185">
        <f>новокачалинск!O36+первомайское!O39+Троицкое!O39+октябрьское!O39+Майское!O36</f>
        <v>0</v>
      </c>
      <c r="Q85" s="185">
        <f>новокачалинск!P36+первомайское!P39+Троицкое!P39+октябрьское!P39+Майское!P36</f>
        <v>0</v>
      </c>
      <c r="R85" s="182">
        <f t="shared" si="7"/>
        <v>0</v>
      </c>
      <c r="S85" s="182">
        <f t="shared" si="8"/>
        <v>1987.6305000000002</v>
      </c>
      <c r="T85" s="185">
        <f>новокачалинск!S36+первомайское!S36+Троицкое!S36+октябрьское!S36+Майское!S36</f>
        <v>233.17099999999999</v>
      </c>
      <c r="U85" s="185">
        <f>новокачалинск!T36+первомайское!T36+Троицкое!T36+октябрьское!T36+Майское!T36</f>
        <v>405.20850000000002</v>
      </c>
      <c r="V85" s="185">
        <f>новокачалинск!U36+первомайское!U36+Троицкое!U36+октябрьское!U36+Майское!U36</f>
        <v>405.20850000000002</v>
      </c>
      <c r="W85" s="182">
        <f t="shared" si="10"/>
        <v>1043.588</v>
      </c>
    </row>
    <row r="86" spans="1:23" x14ac:dyDescent="0.25">
      <c r="A86" s="216" t="s">
        <v>77</v>
      </c>
      <c r="B86" s="224">
        <v>249.23699999999999</v>
      </c>
      <c r="C86" s="190">
        <f t="shared" si="19"/>
        <v>587.17667300000005</v>
      </c>
      <c r="D86" s="181">
        <v>836.41367300000002</v>
      </c>
      <c r="E86" s="182">
        <f t="shared" si="18"/>
        <v>520.68000000000006</v>
      </c>
      <c r="F86" s="185">
        <f>новокачалинск!E37+первомайское!E37+Троицкое!E37+октябрьское!E37+Майское!E37</f>
        <v>43.39</v>
      </c>
      <c r="G86" s="185">
        <f>новокачалинск!F37+первомайское!F37+Троицкое!F37+октябрьское!F37+Майское!F37</f>
        <v>43.39</v>
      </c>
      <c r="H86" s="185">
        <f>новокачалинск!G37+первомайское!G37+Троицкое!G37+октябрьское!G37+Майское!G37</f>
        <v>43.39</v>
      </c>
      <c r="I86" s="182">
        <f t="shared" si="2"/>
        <v>130.17000000000002</v>
      </c>
      <c r="J86" s="185">
        <f>новокачалинск!I37+первомайское!I37+Троицкое!I37+октябрьское!I37+Майское!I37</f>
        <v>43.39</v>
      </c>
      <c r="K86" s="185">
        <f>новокачалинск!J37+первомайское!J37+Троицкое!J37+октябрьское!J37+Майское!J37</f>
        <v>43.39</v>
      </c>
      <c r="L86" s="185">
        <f>новокачалинск!K37+первомайское!K37+Троицкое!K37+октябрьское!K37+Майское!K37</f>
        <v>43.39</v>
      </c>
      <c r="M86" s="182">
        <f t="shared" si="4"/>
        <v>130.17000000000002</v>
      </c>
      <c r="N86" s="182">
        <f t="shared" si="5"/>
        <v>260.34000000000003</v>
      </c>
      <c r="O86" s="185">
        <f>новокачалинск!N37+первомайское!N37+Троицкое!N37+октябрьское!N37+Майское!N37</f>
        <v>43.39</v>
      </c>
      <c r="P86" s="185">
        <f>новокачалинск!O37+первомайское!O37+Троицкое!O37+октябрьское!O37+Майское!O37</f>
        <v>43.39</v>
      </c>
      <c r="Q86" s="185">
        <f>новокачалинск!P37+первомайское!P37+Троицкое!P37+октябрьское!P37+Майское!P37</f>
        <v>43.39</v>
      </c>
      <c r="R86" s="182">
        <f t="shared" si="7"/>
        <v>130.17000000000002</v>
      </c>
      <c r="S86" s="182">
        <f t="shared" si="8"/>
        <v>390.51000000000005</v>
      </c>
      <c r="T86" s="185">
        <f>новокачалинск!S37+первомайское!S37+Троицкое!S37+октябрьское!S37+Майское!S37</f>
        <v>43.39</v>
      </c>
      <c r="U86" s="185">
        <f>новокачалинск!T37+первомайское!T37+Троицкое!T37+октябрьское!T37+Майское!T37</f>
        <v>43.39</v>
      </c>
      <c r="V86" s="185">
        <f>новокачалинск!U37+первомайское!U37+Троицкое!U37+октябрьское!U37+Майское!U37</f>
        <v>43.39</v>
      </c>
      <c r="W86" s="182">
        <f t="shared" si="10"/>
        <v>130.17000000000002</v>
      </c>
    </row>
    <row r="87" spans="1:23" ht="12" customHeight="1" x14ac:dyDescent="0.25">
      <c r="A87" s="216" t="s">
        <v>78</v>
      </c>
      <c r="B87" s="224">
        <v>0</v>
      </c>
      <c r="C87" s="190">
        <f t="shared" si="19"/>
        <v>0</v>
      </c>
      <c r="D87" s="181">
        <v>0</v>
      </c>
      <c r="E87" s="182">
        <f t="shared" si="18"/>
        <v>0</v>
      </c>
      <c r="F87" s="185">
        <v>0</v>
      </c>
      <c r="G87" s="185">
        <v>0</v>
      </c>
      <c r="H87" s="185">
        <v>0</v>
      </c>
      <c r="I87" s="182">
        <f t="shared" si="2"/>
        <v>0</v>
      </c>
      <c r="J87" s="185">
        <v>0</v>
      </c>
      <c r="K87" s="185">
        <v>0</v>
      </c>
      <c r="L87" s="185">
        <v>0</v>
      </c>
      <c r="M87" s="182">
        <f t="shared" si="4"/>
        <v>0</v>
      </c>
      <c r="N87" s="182">
        <f t="shared" si="5"/>
        <v>0</v>
      </c>
      <c r="O87" s="185">
        <v>0</v>
      </c>
      <c r="P87" s="185">
        <v>0</v>
      </c>
      <c r="Q87" s="185">
        <v>0</v>
      </c>
      <c r="R87" s="182">
        <f t="shared" si="7"/>
        <v>0</v>
      </c>
      <c r="S87" s="182">
        <f t="shared" si="8"/>
        <v>0</v>
      </c>
      <c r="T87" s="185">
        <v>0</v>
      </c>
      <c r="U87" s="185">
        <v>0</v>
      </c>
      <c r="V87" s="185">
        <v>0</v>
      </c>
      <c r="W87" s="182">
        <f t="shared" si="10"/>
        <v>0</v>
      </c>
    </row>
    <row r="88" spans="1:23" x14ac:dyDescent="0.25">
      <c r="A88" s="212" t="s">
        <v>79</v>
      </c>
      <c r="B88" s="224">
        <f>B89+B90</f>
        <v>734.76099999999997</v>
      </c>
      <c r="C88" s="190">
        <f t="shared" si="19"/>
        <v>372.15459499999997</v>
      </c>
      <c r="D88" s="181">
        <v>1106.9155949999999</v>
      </c>
      <c r="E88" s="182">
        <f t="shared" si="18"/>
        <v>1072.6733469999999</v>
      </c>
      <c r="F88" s="185">
        <f t="shared" ref="F88:V88" si="39">F89+F90+F91</f>
        <v>135.47674699999999</v>
      </c>
      <c r="G88" s="185">
        <f t="shared" si="39"/>
        <v>135.47674699999999</v>
      </c>
      <c r="H88" s="185">
        <f t="shared" si="39"/>
        <v>135.47674699999999</v>
      </c>
      <c r="I88" s="182">
        <f t="shared" ref="I88:I103" si="40">F88+G88+H88</f>
        <v>406.43024099999997</v>
      </c>
      <c r="J88" s="185">
        <f t="shared" si="39"/>
        <v>246.24929000000003</v>
      </c>
      <c r="K88" s="185">
        <f t="shared" si="39"/>
        <v>13.10378</v>
      </c>
      <c r="L88" s="185">
        <f t="shared" si="39"/>
        <v>13.10378</v>
      </c>
      <c r="M88" s="182">
        <f t="shared" ref="M88:M103" si="41">J88+K88+L88</f>
        <v>272.45685000000003</v>
      </c>
      <c r="N88" s="182">
        <f t="shared" ref="N88:N103" si="42">I88+M88</f>
        <v>678.88709100000005</v>
      </c>
      <c r="O88" s="185">
        <f t="shared" si="39"/>
        <v>13.10378</v>
      </c>
      <c r="P88" s="185">
        <f t="shared" si="39"/>
        <v>13.10378</v>
      </c>
      <c r="Q88" s="185">
        <f t="shared" si="39"/>
        <v>13.10378</v>
      </c>
      <c r="R88" s="182">
        <f t="shared" ref="R88:R103" si="43">O88+P88+Q88</f>
        <v>39.311340000000001</v>
      </c>
      <c r="S88" s="182">
        <f t="shared" ref="S88:S103" si="44">N88+R88</f>
        <v>718.19843100000003</v>
      </c>
      <c r="T88" s="185">
        <f t="shared" si="39"/>
        <v>83.521422000000001</v>
      </c>
      <c r="U88" s="185">
        <f t="shared" si="39"/>
        <v>135.47674699999999</v>
      </c>
      <c r="V88" s="185">
        <f t="shared" si="39"/>
        <v>135.47674699999999</v>
      </c>
      <c r="W88" s="182">
        <f t="shared" ref="W88:W103" si="45">T88+U88+V88</f>
        <v>354.47491600000001</v>
      </c>
    </row>
    <row r="89" spans="1:23" x14ac:dyDescent="0.25">
      <c r="A89" s="216" t="s">
        <v>76</v>
      </c>
      <c r="B89" s="224">
        <v>659.49199999999996</v>
      </c>
      <c r="C89" s="190">
        <f t="shared" si="19"/>
        <v>196.50359500000013</v>
      </c>
      <c r="D89" s="181">
        <v>855.99559500000009</v>
      </c>
      <c r="E89" s="182">
        <f t="shared" si="18"/>
        <v>915.42798700000003</v>
      </c>
      <c r="F89" s="185">
        <f>F85*30.2%</f>
        <v>122.372967</v>
      </c>
      <c r="G89" s="185">
        <f t="shared" ref="G89:H89" si="46">G85*30.2%</f>
        <v>122.372967</v>
      </c>
      <c r="H89" s="185">
        <f t="shared" si="46"/>
        <v>122.372967</v>
      </c>
      <c r="I89" s="182">
        <f t="shared" si="40"/>
        <v>367.11890099999999</v>
      </c>
      <c r="J89" s="185">
        <f>J85*30.2%</f>
        <v>233.14551000000003</v>
      </c>
      <c r="K89" s="185">
        <f t="shared" ref="K89:L89" si="47">K85*30.2%</f>
        <v>0</v>
      </c>
      <c r="L89" s="185">
        <f t="shared" si="47"/>
        <v>0</v>
      </c>
      <c r="M89" s="182">
        <f t="shared" si="41"/>
        <v>233.14551000000003</v>
      </c>
      <c r="N89" s="182">
        <f t="shared" si="42"/>
        <v>600.264411</v>
      </c>
      <c r="O89" s="185">
        <f>O85*30.2%</f>
        <v>0</v>
      </c>
      <c r="P89" s="185">
        <f t="shared" ref="P89:Q90" si="48">P85*30.2%</f>
        <v>0</v>
      </c>
      <c r="Q89" s="185">
        <f t="shared" si="48"/>
        <v>0</v>
      </c>
      <c r="R89" s="182">
        <f t="shared" si="43"/>
        <v>0</v>
      </c>
      <c r="S89" s="182">
        <f t="shared" si="44"/>
        <v>600.264411</v>
      </c>
      <c r="T89" s="185">
        <f>T85*30.2%</f>
        <v>70.417642000000001</v>
      </c>
      <c r="U89" s="185">
        <f t="shared" ref="U89:V90" si="49">U85*30.2%</f>
        <v>122.372967</v>
      </c>
      <c r="V89" s="185">
        <f t="shared" si="49"/>
        <v>122.372967</v>
      </c>
      <c r="W89" s="182">
        <f t="shared" si="45"/>
        <v>315.16357600000003</v>
      </c>
    </row>
    <row r="90" spans="1:23" x14ac:dyDescent="0.25">
      <c r="A90" s="216" t="s">
        <v>77</v>
      </c>
      <c r="B90" s="224">
        <v>75.269000000000005</v>
      </c>
      <c r="C90" s="190">
        <f t="shared" si="19"/>
        <v>175.65100000000001</v>
      </c>
      <c r="D90" s="181">
        <v>250.92000000000002</v>
      </c>
      <c r="E90" s="182">
        <f t="shared" ref="E90:E98" si="50">W90+S90</f>
        <v>157.24536000000001</v>
      </c>
      <c r="F90" s="185">
        <f>F86*30.2%</f>
        <v>13.10378</v>
      </c>
      <c r="G90" s="185">
        <f t="shared" ref="G90:H90" si="51">G86*30.2%</f>
        <v>13.10378</v>
      </c>
      <c r="H90" s="185">
        <f t="shared" si="51"/>
        <v>13.10378</v>
      </c>
      <c r="I90" s="182">
        <f t="shared" si="40"/>
        <v>39.311340000000001</v>
      </c>
      <c r="J90" s="185">
        <v>13.10378</v>
      </c>
      <c r="K90" s="185">
        <v>13.10378</v>
      </c>
      <c r="L90" s="185">
        <v>13.10378</v>
      </c>
      <c r="M90" s="182">
        <f t="shared" si="41"/>
        <v>39.311340000000001</v>
      </c>
      <c r="N90" s="182">
        <f t="shared" si="42"/>
        <v>78.622680000000003</v>
      </c>
      <c r="O90" s="185">
        <f>O86*30.2%</f>
        <v>13.10378</v>
      </c>
      <c r="P90" s="185">
        <f t="shared" si="48"/>
        <v>13.10378</v>
      </c>
      <c r="Q90" s="185">
        <f t="shared" si="48"/>
        <v>13.10378</v>
      </c>
      <c r="R90" s="182">
        <f t="shared" si="43"/>
        <v>39.311340000000001</v>
      </c>
      <c r="S90" s="182">
        <f t="shared" si="44"/>
        <v>117.93402</v>
      </c>
      <c r="T90" s="185">
        <f>T86*30.2%</f>
        <v>13.10378</v>
      </c>
      <c r="U90" s="185">
        <f t="shared" si="49"/>
        <v>13.10378</v>
      </c>
      <c r="V90" s="185">
        <f t="shared" si="49"/>
        <v>13.10378</v>
      </c>
      <c r="W90" s="182">
        <f t="shared" si="45"/>
        <v>39.311340000000001</v>
      </c>
    </row>
    <row r="91" spans="1:23" ht="15" customHeight="1" x14ac:dyDescent="0.25">
      <c r="A91" s="216" t="s">
        <v>78</v>
      </c>
      <c r="B91" s="224"/>
      <c r="C91" s="190">
        <f t="shared" ref="C91:C103" si="52">D91-B91</f>
        <v>0</v>
      </c>
      <c r="D91" s="181">
        <v>0</v>
      </c>
      <c r="E91" s="182">
        <f t="shared" si="50"/>
        <v>0</v>
      </c>
      <c r="F91" s="185">
        <f t="shared" ref="F91:H91" si="53">F87*30.2%</f>
        <v>0</v>
      </c>
      <c r="G91" s="185">
        <f t="shared" si="53"/>
        <v>0</v>
      </c>
      <c r="H91" s="185">
        <f t="shared" si="53"/>
        <v>0</v>
      </c>
      <c r="I91" s="182">
        <f t="shared" si="40"/>
        <v>0</v>
      </c>
      <c r="J91" s="185">
        <f t="shared" ref="J91:L91" si="54">J87*30.2%</f>
        <v>0</v>
      </c>
      <c r="K91" s="185">
        <f t="shared" si="54"/>
        <v>0</v>
      </c>
      <c r="L91" s="185">
        <f t="shared" si="54"/>
        <v>0</v>
      </c>
      <c r="M91" s="182">
        <f t="shared" si="41"/>
        <v>0</v>
      </c>
      <c r="N91" s="182">
        <f t="shared" si="42"/>
        <v>0</v>
      </c>
      <c r="O91" s="185">
        <f t="shared" ref="O91:Q91" si="55">O87*30.2%</f>
        <v>0</v>
      </c>
      <c r="P91" s="185">
        <f t="shared" si="55"/>
        <v>0</v>
      </c>
      <c r="Q91" s="185">
        <f t="shared" si="55"/>
        <v>0</v>
      </c>
      <c r="R91" s="182">
        <f t="shared" si="43"/>
        <v>0</v>
      </c>
      <c r="S91" s="182">
        <f t="shared" si="44"/>
        <v>0</v>
      </c>
      <c r="T91" s="185">
        <f t="shared" ref="T91:V91" si="56">T87*30.2%</f>
        <v>0</v>
      </c>
      <c r="U91" s="185">
        <f t="shared" si="56"/>
        <v>0</v>
      </c>
      <c r="V91" s="185">
        <f t="shared" si="56"/>
        <v>0</v>
      </c>
      <c r="W91" s="182">
        <f t="shared" si="45"/>
        <v>0</v>
      </c>
    </row>
    <row r="92" spans="1:23" x14ac:dyDescent="0.25">
      <c r="A92" s="212"/>
      <c r="B92" s="224">
        <v>0</v>
      </c>
      <c r="C92" s="190">
        <f t="shared" si="52"/>
        <v>0</v>
      </c>
      <c r="D92" s="181">
        <v>0</v>
      </c>
      <c r="E92" s="182">
        <f t="shared" si="50"/>
        <v>0</v>
      </c>
      <c r="F92" s="185">
        <v>0</v>
      </c>
      <c r="G92" s="185">
        <v>0</v>
      </c>
      <c r="H92" s="185">
        <v>0</v>
      </c>
      <c r="I92" s="182">
        <v>0</v>
      </c>
      <c r="J92" s="185">
        <v>0</v>
      </c>
      <c r="K92" s="185">
        <v>0</v>
      </c>
      <c r="L92" s="185">
        <v>0</v>
      </c>
      <c r="M92" s="182">
        <v>0</v>
      </c>
      <c r="N92" s="182">
        <v>0</v>
      </c>
      <c r="O92" s="185">
        <v>0</v>
      </c>
      <c r="P92" s="185">
        <v>0</v>
      </c>
      <c r="Q92" s="185">
        <v>0</v>
      </c>
      <c r="R92" s="182">
        <v>0</v>
      </c>
      <c r="S92" s="182">
        <v>0</v>
      </c>
      <c r="T92" s="185">
        <v>0</v>
      </c>
      <c r="U92" s="185">
        <v>0</v>
      </c>
      <c r="V92" s="185">
        <v>0</v>
      </c>
      <c r="W92" s="182">
        <v>0</v>
      </c>
    </row>
    <row r="93" spans="1:23" ht="21" x14ac:dyDescent="0.25">
      <c r="A93" s="217" t="s">
        <v>96</v>
      </c>
      <c r="B93" s="224">
        <v>0</v>
      </c>
      <c r="C93" s="190">
        <f t="shared" si="52"/>
        <v>0</v>
      </c>
      <c r="D93" s="181">
        <v>0</v>
      </c>
      <c r="E93" s="182">
        <f t="shared" si="50"/>
        <v>0</v>
      </c>
      <c r="F93" s="185">
        <v>0</v>
      </c>
      <c r="G93" s="185">
        <v>0</v>
      </c>
      <c r="H93" s="185">
        <v>0</v>
      </c>
      <c r="I93" s="182">
        <v>0</v>
      </c>
      <c r="J93" s="185">
        <v>0</v>
      </c>
      <c r="K93" s="185">
        <v>0</v>
      </c>
      <c r="L93" s="185">
        <v>0</v>
      </c>
      <c r="M93" s="182">
        <v>0</v>
      </c>
      <c r="N93" s="182">
        <v>0</v>
      </c>
      <c r="O93" s="185">
        <v>0</v>
      </c>
      <c r="P93" s="185">
        <v>0</v>
      </c>
      <c r="Q93" s="185">
        <v>0</v>
      </c>
      <c r="R93" s="182">
        <v>0</v>
      </c>
      <c r="S93" s="182">
        <v>0</v>
      </c>
      <c r="T93" s="185">
        <v>0</v>
      </c>
      <c r="U93" s="185">
        <v>0</v>
      </c>
      <c r="V93" s="185">
        <v>0</v>
      </c>
      <c r="W93" s="182">
        <v>0</v>
      </c>
    </row>
    <row r="94" spans="1:23" ht="22.5" customHeight="1" x14ac:dyDescent="0.25">
      <c r="A94" s="218" t="s">
        <v>92</v>
      </c>
      <c r="B94" s="225">
        <f>B95+B96+B97</f>
        <v>0</v>
      </c>
      <c r="C94" s="190">
        <f t="shared" si="52"/>
        <v>0</v>
      </c>
      <c r="D94" s="181">
        <v>0</v>
      </c>
      <c r="E94" s="182">
        <f t="shared" si="50"/>
        <v>0</v>
      </c>
      <c r="F94" s="182">
        <f t="shared" ref="F94:V94" si="57">F95+F96</f>
        <v>0</v>
      </c>
      <c r="G94" s="182">
        <f t="shared" si="57"/>
        <v>0</v>
      </c>
      <c r="H94" s="182">
        <f t="shared" si="57"/>
        <v>0</v>
      </c>
      <c r="I94" s="182">
        <f t="shared" si="40"/>
        <v>0</v>
      </c>
      <c r="J94" s="182">
        <f t="shared" si="57"/>
        <v>0</v>
      </c>
      <c r="K94" s="182">
        <f t="shared" si="57"/>
        <v>0</v>
      </c>
      <c r="L94" s="182">
        <f t="shared" si="57"/>
        <v>0</v>
      </c>
      <c r="M94" s="182">
        <f t="shared" si="41"/>
        <v>0</v>
      </c>
      <c r="N94" s="182">
        <f t="shared" si="42"/>
        <v>0</v>
      </c>
      <c r="O94" s="182">
        <f t="shared" si="57"/>
        <v>0</v>
      </c>
      <c r="P94" s="182">
        <f t="shared" si="57"/>
        <v>0</v>
      </c>
      <c r="Q94" s="182">
        <f t="shared" si="57"/>
        <v>0</v>
      </c>
      <c r="R94" s="182">
        <f t="shared" si="43"/>
        <v>0</v>
      </c>
      <c r="S94" s="182">
        <f t="shared" si="44"/>
        <v>0</v>
      </c>
      <c r="T94" s="182">
        <f t="shared" si="57"/>
        <v>0</v>
      </c>
      <c r="U94" s="182">
        <f t="shared" si="57"/>
        <v>0</v>
      </c>
      <c r="V94" s="182">
        <f t="shared" si="57"/>
        <v>0</v>
      </c>
      <c r="W94" s="182">
        <f t="shared" si="45"/>
        <v>0</v>
      </c>
    </row>
    <row r="95" spans="1:23" x14ac:dyDescent="0.25">
      <c r="A95" s="189" t="s">
        <v>73</v>
      </c>
      <c r="B95" s="224"/>
      <c r="C95" s="190">
        <f t="shared" si="52"/>
        <v>0</v>
      </c>
      <c r="D95" s="181">
        <v>0</v>
      </c>
      <c r="E95" s="182">
        <f t="shared" si="50"/>
        <v>0</v>
      </c>
      <c r="F95" s="185"/>
      <c r="G95" s="185"/>
      <c r="H95" s="185"/>
      <c r="I95" s="182">
        <f t="shared" si="40"/>
        <v>0</v>
      </c>
      <c r="J95" s="185"/>
      <c r="K95" s="185"/>
      <c r="L95" s="185"/>
      <c r="M95" s="182">
        <f t="shared" si="41"/>
        <v>0</v>
      </c>
      <c r="N95" s="182">
        <f t="shared" si="42"/>
        <v>0</v>
      </c>
      <c r="O95" s="185"/>
      <c r="P95" s="185"/>
      <c r="Q95" s="185"/>
      <c r="R95" s="182">
        <f t="shared" si="43"/>
        <v>0</v>
      </c>
      <c r="S95" s="182">
        <f t="shared" si="44"/>
        <v>0</v>
      </c>
      <c r="T95" s="185"/>
      <c r="U95" s="185"/>
      <c r="V95" s="185"/>
      <c r="W95" s="182">
        <f t="shared" si="45"/>
        <v>0</v>
      </c>
    </row>
    <row r="96" spans="1:23" x14ac:dyDescent="0.25">
      <c r="A96" s="189" t="s">
        <v>74</v>
      </c>
      <c r="B96" s="224">
        <v>0</v>
      </c>
      <c r="C96" s="190">
        <f t="shared" si="52"/>
        <v>0</v>
      </c>
      <c r="D96" s="181">
        <v>0</v>
      </c>
      <c r="E96" s="182">
        <f t="shared" si="50"/>
        <v>0</v>
      </c>
      <c r="F96" s="185">
        <v>0</v>
      </c>
      <c r="G96" s="185">
        <v>0</v>
      </c>
      <c r="H96" s="185">
        <v>0</v>
      </c>
      <c r="I96" s="182">
        <f t="shared" si="40"/>
        <v>0</v>
      </c>
      <c r="J96" s="185">
        <v>0</v>
      </c>
      <c r="K96" s="185">
        <v>0</v>
      </c>
      <c r="L96" s="185">
        <v>0</v>
      </c>
      <c r="M96" s="182">
        <f t="shared" si="41"/>
        <v>0</v>
      </c>
      <c r="N96" s="182">
        <f t="shared" si="42"/>
        <v>0</v>
      </c>
      <c r="O96" s="185">
        <v>0</v>
      </c>
      <c r="P96" s="185">
        <v>0</v>
      </c>
      <c r="Q96" s="185">
        <v>0</v>
      </c>
      <c r="R96" s="182">
        <f t="shared" si="43"/>
        <v>0</v>
      </c>
      <c r="S96" s="182">
        <f t="shared" si="44"/>
        <v>0</v>
      </c>
      <c r="T96" s="185">
        <v>0</v>
      </c>
      <c r="U96" s="185">
        <v>0</v>
      </c>
      <c r="V96" s="185">
        <v>0</v>
      </c>
      <c r="W96" s="182">
        <f t="shared" si="45"/>
        <v>0</v>
      </c>
    </row>
    <row r="97" spans="1:23" ht="30.75" thickBot="1" x14ac:dyDescent="0.3">
      <c r="A97" s="215" t="s">
        <v>116</v>
      </c>
      <c r="B97" s="224">
        <v>0</v>
      </c>
      <c r="C97" s="190">
        <f t="shared" si="52"/>
        <v>0</v>
      </c>
      <c r="D97" s="181">
        <v>0</v>
      </c>
      <c r="E97" s="182">
        <f t="shared" si="50"/>
        <v>0</v>
      </c>
      <c r="F97" s="185">
        <v>0</v>
      </c>
      <c r="G97" s="185">
        <v>0</v>
      </c>
      <c r="H97" s="185">
        <v>0</v>
      </c>
      <c r="I97" s="182">
        <f t="shared" si="40"/>
        <v>0</v>
      </c>
      <c r="J97" s="185">
        <v>0</v>
      </c>
      <c r="K97" s="185">
        <v>0</v>
      </c>
      <c r="L97" s="185">
        <v>0</v>
      </c>
      <c r="M97" s="182">
        <f t="shared" si="41"/>
        <v>0</v>
      </c>
      <c r="N97" s="182">
        <f t="shared" si="42"/>
        <v>0</v>
      </c>
      <c r="O97" s="185">
        <v>0</v>
      </c>
      <c r="P97" s="185">
        <v>0</v>
      </c>
      <c r="Q97" s="185">
        <v>0</v>
      </c>
      <c r="R97" s="182">
        <f t="shared" si="43"/>
        <v>0</v>
      </c>
      <c r="S97" s="182">
        <f t="shared" si="44"/>
        <v>0</v>
      </c>
      <c r="T97" s="185">
        <v>0</v>
      </c>
      <c r="U97" s="185">
        <v>0</v>
      </c>
      <c r="V97" s="185">
        <v>0</v>
      </c>
      <c r="W97" s="182">
        <f t="shared" si="45"/>
        <v>0</v>
      </c>
    </row>
    <row r="98" spans="1:23" ht="30.75" thickBot="1" x14ac:dyDescent="0.3">
      <c r="A98" s="219" t="s">
        <v>117</v>
      </c>
      <c r="B98" s="190">
        <v>0</v>
      </c>
      <c r="C98" s="190">
        <f t="shared" si="52"/>
        <v>0</v>
      </c>
      <c r="D98" s="181">
        <v>0</v>
      </c>
      <c r="E98" s="182">
        <f t="shared" si="50"/>
        <v>0</v>
      </c>
      <c r="F98" s="185">
        <v>0</v>
      </c>
      <c r="G98" s="185">
        <v>0</v>
      </c>
      <c r="H98" s="185">
        <v>0</v>
      </c>
      <c r="I98" s="182">
        <f t="shared" si="40"/>
        <v>0</v>
      </c>
      <c r="J98" s="185">
        <v>0</v>
      </c>
      <c r="K98" s="185">
        <v>0</v>
      </c>
      <c r="L98" s="185">
        <v>0</v>
      </c>
      <c r="M98" s="182">
        <f t="shared" si="41"/>
        <v>0</v>
      </c>
      <c r="N98" s="182">
        <f t="shared" si="42"/>
        <v>0</v>
      </c>
      <c r="O98" s="185">
        <v>0</v>
      </c>
      <c r="P98" s="185">
        <v>0</v>
      </c>
      <c r="Q98" s="185">
        <v>0</v>
      </c>
      <c r="R98" s="182">
        <f t="shared" si="43"/>
        <v>0</v>
      </c>
      <c r="S98" s="182">
        <f t="shared" si="44"/>
        <v>0</v>
      </c>
      <c r="T98" s="185">
        <v>0</v>
      </c>
      <c r="U98" s="185">
        <v>0</v>
      </c>
      <c r="V98" s="185">
        <v>0</v>
      </c>
      <c r="W98" s="182">
        <f t="shared" si="45"/>
        <v>0</v>
      </c>
    </row>
    <row r="99" spans="1:23" ht="15.75" thickBot="1" x14ac:dyDescent="0.3">
      <c r="A99" s="220" t="s">
        <v>118</v>
      </c>
      <c r="B99" s="190">
        <f>B10-B23</f>
        <v>-1924.1939999999995</v>
      </c>
      <c r="C99" s="190">
        <f t="shared" si="52"/>
        <v>1924.1987127152825</v>
      </c>
      <c r="D99" s="190">
        <v>4.7127152829489205E-3</v>
      </c>
      <c r="E99" s="182">
        <f t="shared" ref="E99:W99" si="58">E10-E23</f>
        <v>4.9457967179478146E-5</v>
      </c>
      <c r="F99" s="182">
        <f>F10-F23</f>
        <v>499.96984436008438</v>
      </c>
      <c r="G99" s="182">
        <f t="shared" si="58"/>
        <v>308.12849352329886</v>
      </c>
      <c r="H99" s="182">
        <f t="shared" si="58"/>
        <v>2.1851231808529974</v>
      </c>
      <c r="I99" s="182">
        <f t="shared" si="58"/>
        <v>810.28346106423669</v>
      </c>
      <c r="J99" s="182">
        <f t="shared" si="58"/>
        <v>-606.96111345097904</v>
      </c>
      <c r="K99" s="182">
        <f t="shared" si="58"/>
        <v>-84.894779999999997</v>
      </c>
      <c r="L99" s="182">
        <f t="shared" si="58"/>
        <v>-84.894779999999997</v>
      </c>
      <c r="M99" s="182">
        <f t="shared" si="58"/>
        <v>-776.75067345097921</v>
      </c>
      <c r="N99" s="182">
        <f t="shared" si="58"/>
        <v>33.532787613257824</v>
      </c>
      <c r="O99" s="182">
        <f t="shared" si="58"/>
        <v>-84.894779999999997</v>
      </c>
      <c r="P99" s="182">
        <f t="shared" si="58"/>
        <v>-84.894779999999997</v>
      </c>
      <c r="Q99" s="182">
        <f t="shared" si="58"/>
        <v>-84.894779999999997</v>
      </c>
      <c r="R99" s="182">
        <f t="shared" si="58"/>
        <v>-254.68433999999999</v>
      </c>
      <c r="S99" s="182">
        <f t="shared" si="58"/>
        <v>-221.15155238674197</v>
      </c>
      <c r="T99" s="182">
        <f t="shared" si="58"/>
        <v>-118.94944595289485</v>
      </c>
      <c r="U99" s="182">
        <f t="shared" si="58"/>
        <v>-57.327557172134902</v>
      </c>
      <c r="V99" s="182">
        <f t="shared" si="58"/>
        <v>397.42660496974008</v>
      </c>
      <c r="W99" s="182">
        <f t="shared" si="58"/>
        <v>221.14960184471011</v>
      </c>
    </row>
    <row r="100" spans="1:23" ht="60.75" thickBot="1" x14ac:dyDescent="0.3">
      <c r="A100" s="220" t="s">
        <v>119</v>
      </c>
      <c r="B100" s="190">
        <v>0</v>
      </c>
      <c r="C100" s="190">
        <f t="shared" si="52"/>
        <v>0</v>
      </c>
      <c r="D100" s="181">
        <v>0</v>
      </c>
      <c r="E100" s="182">
        <v>0</v>
      </c>
      <c r="F100" s="185">
        <v>0</v>
      </c>
      <c r="G100" s="185">
        <v>0</v>
      </c>
      <c r="H100" s="185">
        <v>0</v>
      </c>
      <c r="I100" s="182">
        <f t="shared" si="40"/>
        <v>0</v>
      </c>
      <c r="J100" s="185">
        <v>0</v>
      </c>
      <c r="K100" s="185">
        <v>0</v>
      </c>
      <c r="L100" s="185">
        <v>0</v>
      </c>
      <c r="M100" s="182">
        <f t="shared" si="41"/>
        <v>0</v>
      </c>
      <c r="N100" s="182">
        <f t="shared" si="42"/>
        <v>0</v>
      </c>
      <c r="O100" s="185">
        <v>0</v>
      </c>
      <c r="P100" s="185">
        <v>0</v>
      </c>
      <c r="Q100" s="185">
        <v>0</v>
      </c>
      <c r="R100" s="182">
        <f t="shared" si="43"/>
        <v>0</v>
      </c>
      <c r="S100" s="182">
        <f t="shared" si="44"/>
        <v>0</v>
      </c>
      <c r="T100" s="185">
        <v>0</v>
      </c>
      <c r="U100" s="185">
        <v>0</v>
      </c>
      <c r="V100" s="185">
        <v>0</v>
      </c>
      <c r="W100" s="182">
        <f t="shared" si="45"/>
        <v>0</v>
      </c>
    </row>
    <row r="101" spans="1:23" ht="30.75" thickBot="1" x14ac:dyDescent="0.3">
      <c r="A101" s="220" t="s">
        <v>120</v>
      </c>
      <c r="B101" s="190">
        <v>11</v>
      </c>
      <c r="C101" s="190">
        <f t="shared" si="52"/>
        <v>3.1875</v>
      </c>
      <c r="D101" s="181">
        <v>14.1875</v>
      </c>
      <c r="E101" s="182">
        <f>(W101+S101)/2</f>
        <v>14.1875</v>
      </c>
      <c r="F101" s="185">
        <v>23</v>
      </c>
      <c r="G101" s="185">
        <v>22.5</v>
      </c>
      <c r="H101" s="185">
        <v>22.5</v>
      </c>
      <c r="I101" s="185">
        <f>(F101+G101+H101)/3</f>
        <v>22.666666666666668</v>
      </c>
      <c r="J101" s="185">
        <v>22.5</v>
      </c>
      <c r="K101" s="185">
        <v>2.5</v>
      </c>
      <c r="L101" s="185">
        <v>2.5</v>
      </c>
      <c r="M101" s="185">
        <f>(J101+K101+L101)/3</f>
        <v>9.1666666666666661</v>
      </c>
      <c r="N101" s="185">
        <f>(M101+I101)/2</f>
        <v>15.916666666666668</v>
      </c>
      <c r="O101" s="185">
        <v>2.5</v>
      </c>
      <c r="P101" s="185">
        <v>2.5</v>
      </c>
      <c r="Q101" s="185">
        <v>2.5</v>
      </c>
      <c r="R101" s="185">
        <f>(O101+P101+Q101)/3</f>
        <v>2.5</v>
      </c>
      <c r="S101" s="185">
        <f>(N101+R101)/2</f>
        <v>9.2083333333333339</v>
      </c>
      <c r="T101" s="185">
        <f>2.5+(20/2)</f>
        <v>12.5</v>
      </c>
      <c r="U101" s="185">
        <v>22.5</v>
      </c>
      <c r="V101" s="185">
        <v>22.5</v>
      </c>
      <c r="W101" s="185">
        <f>(T101+U101+V101)/3</f>
        <v>19.166666666666668</v>
      </c>
    </row>
    <row r="102" spans="1:23" ht="30.75" thickBot="1" x14ac:dyDescent="0.3">
      <c r="A102" s="219" t="s">
        <v>121</v>
      </c>
      <c r="B102" s="190">
        <f>B84/B101/9*1000</f>
        <v>24575.585858585859</v>
      </c>
      <c r="C102" s="190">
        <f t="shared" si="52"/>
        <v>-3014.1399085124358</v>
      </c>
      <c r="D102" s="181">
        <v>21561.445950073423</v>
      </c>
      <c r="E102" s="182">
        <f>E84/12/E101*1000</f>
        <v>20862.839941262853</v>
      </c>
      <c r="F102" s="185">
        <f>F84/F101*1000</f>
        <v>19504.282608695652</v>
      </c>
      <c r="G102" s="185">
        <f t="shared" ref="G102:H102" si="59">G84/G101*1000</f>
        <v>19937.711111111108</v>
      </c>
      <c r="H102" s="185">
        <f t="shared" si="59"/>
        <v>19937.711111111108</v>
      </c>
      <c r="I102" s="182">
        <f>I84/3/J101*1000</f>
        <v>19937.711111111108</v>
      </c>
      <c r="J102" s="185">
        <f>J84/J101*1000</f>
        <v>36239.777777777781</v>
      </c>
      <c r="K102" s="185">
        <f t="shared" ref="K102:L102" si="60">K84/K101*1000</f>
        <v>17356</v>
      </c>
      <c r="L102" s="185">
        <f t="shared" si="60"/>
        <v>17356</v>
      </c>
      <c r="M102" s="182">
        <f>M84/3/N101*1000</f>
        <v>18893.71727748691</v>
      </c>
      <c r="N102" s="182">
        <f>N84/6/N101*1000</f>
        <v>23538.958115183243</v>
      </c>
      <c r="O102" s="185">
        <f>O84/O101*1000</f>
        <v>17356</v>
      </c>
      <c r="P102" s="185">
        <f t="shared" ref="P102:Q102" si="61">P84/P101*1000</f>
        <v>17356</v>
      </c>
      <c r="Q102" s="185">
        <f t="shared" si="61"/>
        <v>17356</v>
      </c>
      <c r="R102" s="182">
        <f>R84/3/S101*1000</f>
        <v>4712.0361990950232</v>
      </c>
      <c r="S102" s="182">
        <f>S84/9/S101*1000</f>
        <v>28695.511312217197</v>
      </c>
      <c r="T102" s="185">
        <f>T84/T101*1000</f>
        <v>22124.879999999997</v>
      </c>
      <c r="U102" s="185">
        <f t="shared" ref="U102:V102" si="62">U84/U101*1000</f>
        <v>19937.711111111108</v>
      </c>
      <c r="V102" s="185">
        <f t="shared" si="62"/>
        <v>19937.711111111108</v>
      </c>
      <c r="W102" s="182">
        <f>W84/3/W101*1000</f>
        <v>20413.182608695653</v>
      </c>
    </row>
    <row r="103" spans="1:23" ht="30.75" thickBot="1" x14ac:dyDescent="0.3">
      <c r="A103" s="220" t="s">
        <v>122</v>
      </c>
      <c r="B103" s="190">
        <v>0</v>
      </c>
      <c r="C103" s="190">
        <f t="shared" si="52"/>
        <v>0</v>
      </c>
      <c r="D103" s="181">
        <v>0</v>
      </c>
      <c r="E103" s="182">
        <v>0</v>
      </c>
      <c r="F103" s="185">
        <v>0</v>
      </c>
      <c r="G103" s="185">
        <v>0</v>
      </c>
      <c r="H103" s="185">
        <v>0</v>
      </c>
      <c r="I103" s="182">
        <f t="shared" si="40"/>
        <v>0</v>
      </c>
      <c r="J103" s="185">
        <v>0</v>
      </c>
      <c r="K103" s="185">
        <v>0</v>
      </c>
      <c r="L103" s="185">
        <v>0</v>
      </c>
      <c r="M103" s="182">
        <f t="shared" si="41"/>
        <v>0</v>
      </c>
      <c r="N103" s="182">
        <f t="shared" si="42"/>
        <v>0</v>
      </c>
      <c r="O103" s="185">
        <v>0</v>
      </c>
      <c r="P103" s="185">
        <v>0</v>
      </c>
      <c r="Q103" s="185">
        <v>0</v>
      </c>
      <c r="R103" s="182">
        <f t="shared" si="43"/>
        <v>0</v>
      </c>
      <c r="S103" s="182">
        <f t="shared" si="44"/>
        <v>0</v>
      </c>
      <c r="T103" s="185">
        <v>0</v>
      </c>
      <c r="U103" s="185">
        <v>0</v>
      </c>
      <c r="V103" s="185">
        <v>0</v>
      </c>
      <c r="W103" s="182">
        <f t="shared" si="45"/>
        <v>0</v>
      </c>
    </row>
    <row r="104" spans="1:23" x14ac:dyDescent="0.25">
      <c r="A104" s="189"/>
      <c r="B104" s="221"/>
      <c r="C104" s="221"/>
      <c r="D104" s="222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185"/>
      <c r="U104" s="185"/>
      <c r="V104" s="185"/>
      <c r="W104" s="223"/>
    </row>
    <row r="105" spans="1:23" x14ac:dyDescent="0.25">
      <c r="F105" s="192"/>
      <c r="G105" s="175" t="s">
        <v>289</v>
      </c>
      <c r="T105" s="192">
        <f>98.606+T99</f>
        <v>-20.343445952894854</v>
      </c>
      <c r="U105" s="192">
        <f>92.298+U99</f>
        <v>34.970442827865099</v>
      </c>
      <c r="V105" s="192">
        <f>332.577-V99</f>
        <v>-64.849604969740085</v>
      </c>
    </row>
    <row r="107" spans="1:23" x14ac:dyDescent="0.25">
      <c r="A107" s="175" t="s">
        <v>107</v>
      </c>
      <c r="B107" s="175" t="s">
        <v>297</v>
      </c>
    </row>
    <row r="108" spans="1:23" ht="13.5" customHeight="1" x14ac:dyDescent="0.25"/>
    <row r="109" spans="1:23" hidden="1" x14ac:dyDescent="0.25"/>
    <row r="110" spans="1:23" x14ac:dyDescent="0.25">
      <c r="A110" s="175" t="s">
        <v>108</v>
      </c>
      <c r="B110" s="175" t="s">
        <v>298</v>
      </c>
    </row>
  </sheetData>
  <mergeCells count="10">
    <mergeCell ref="J1:L1"/>
    <mergeCell ref="E2:U2"/>
    <mergeCell ref="E3:T3"/>
    <mergeCell ref="A6:A8"/>
    <mergeCell ref="B6:B8"/>
    <mergeCell ref="C6:C8"/>
    <mergeCell ref="D6:D8"/>
    <mergeCell ref="E6:W6"/>
    <mergeCell ref="E7:E8"/>
    <mergeCell ref="F7:W7"/>
  </mergeCells>
  <pageMargins left="0.11811023622047245" right="0.11811023622047245" top="0.74803149606299213" bottom="0.55118110236220474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"/>
  <sheetViews>
    <sheetView tabSelected="1" topLeftCell="D1" workbookViewId="0">
      <selection activeCell="M5" sqref="M5:W5"/>
    </sheetView>
  </sheetViews>
  <sheetFormatPr defaultRowHeight="15" x14ac:dyDescent="0.25"/>
  <cols>
    <col min="1" max="1" width="56.7109375" customWidth="1"/>
    <col min="2" max="2" width="15.85546875" customWidth="1"/>
    <col min="3" max="3" width="14.28515625" customWidth="1"/>
    <col min="4" max="4" width="16.28515625" customWidth="1"/>
    <col min="5" max="5" width="16.140625" customWidth="1"/>
    <col min="6" max="6" width="0.140625" hidden="1" customWidth="1"/>
    <col min="7" max="7" width="18.7109375" hidden="1" customWidth="1"/>
    <col min="8" max="8" width="14.140625" hidden="1" customWidth="1"/>
    <col min="9" max="9" width="14.140625" customWidth="1"/>
    <col min="10" max="10" width="16.5703125" hidden="1" customWidth="1"/>
    <col min="11" max="11" width="0.140625" hidden="1" customWidth="1"/>
    <col min="12" max="12" width="14.7109375" hidden="1" customWidth="1"/>
    <col min="13" max="13" width="14.85546875" customWidth="1"/>
    <col min="14" max="14" width="15.28515625" hidden="1" customWidth="1"/>
    <col min="15" max="15" width="16.140625" hidden="1" customWidth="1"/>
    <col min="16" max="16" width="14.5703125" hidden="1" customWidth="1"/>
    <col min="17" max="17" width="12.28515625" hidden="1" customWidth="1"/>
    <col min="18" max="18" width="13.85546875" customWidth="1"/>
    <col min="19" max="19" width="0.140625" hidden="1" customWidth="1"/>
    <col min="20" max="20" width="15.5703125" hidden="1" customWidth="1"/>
    <col min="21" max="21" width="0.140625" hidden="1" customWidth="1"/>
    <col min="22" max="22" width="16" hidden="1" customWidth="1"/>
    <col min="23" max="23" width="16.5703125" customWidth="1"/>
  </cols>
  <sheetData>
    <row r="1" spans="1:27" ht="18.75" x14ac:dyDescent="0.3">
      <c r="M1" s="271" t="s">
        <v>309</v>
      </c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7" ht="18.75" x14ac:dyDescent="0.3">
      <c r="Q2" s="45"/>
      <c r="R2" s="45"/>
      <c r="S2" s="45"/>
      <c r="T2" s="45"/>
      <c r="U2" s="45"/>
      <c r="V2" s="45" t="s">
        <v>309</v>
      </c>
      <c r="W2" s="45"/>
      <c r="X2" s="45"/>
      <c r="Y2" s="45"/>
      <c r="Z2" s="45"/>
      <c r="AA2" s="45"/>
    </row>
    <row r="3" spans="1:27" ht="18.75" x14ac:dyDescent="0.3">
      <c r="M3" s="271" t="s">
        <v>310</v>
      </c>
      <c r="N3" s="271"/>
      <c r="O3" s="271"/>
      <c r="P3" s="271"/>
      <c r="Q3" s="271"/>
      <c r="R3" s="271"/>
      <c r="S3" s="271"/>
      <c r="T3" s="271"/>
      <c r="U3" s="271"/>
      <c r="V3" s="271"/>
      <c r="W3" s="271"/>
      <c r="Y3" s="45"/>
      <c r="Z3" s="45"/>
      <c r="AA3" s="45"/>
    </row>
    <row r="4" spans="1:27" ht="18.75" x14ac:dyDescent="0.3">
      <c r="M4" s="271" t="s">
        <v>311</v>
      </c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45"/>
      <c r="Y4" s="45"/>
      <c r="Z4" s="45"/>
      <c r="AA4" s="45"/>
    </row>
    <row r="5" spans="1:27" ht="18.75" x14ac:dyDescent="0.3">
      <c r="M5" s="271" t="s">
        <v>314</v>
      </c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45"/>
      <c r="Y5" s="45"/>
      <c r="Z5" s="45"/>
      <c r="AA5" s="45"/>
    </row>
    <row r="6" spans="1:27" ht="18.75" x14ac:dyDescent="0.3"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8.75" x14ac:dyDescent="0.3">
      <c r="A7" s="265" t="s">
        <v>125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</row>
    <row r="8" spans="1:27" ht="18.75" x14ac:dyDescent="0.3">
      <c r="A8" s="265" t="s">
        <v>302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</row>
    <row r="9" spans="1:27" ht="15" customHeight="1" x14ac:dyDescent="0.3">
      <c r="A9" s="45"/>
      <c r="B9" s="45"/>
      <c r="C9" s="45"/>
      <c r="D9" s="45"/>
      <c r="E9" s="45"/>
      <c r="F9" s="45"/>
      <c r="G9" s="45"/>
      <c r="H9" s="45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</row>
    <row r="10" spans="1:27" ht="9" customHeight="1" x14ac:dyDescent="0.3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</row>
    <row r="11" spans="1:27" ht="9.75" customHeight="1" x14ac:dyDescent="0.3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7" ht="15" customHeight="1" x14ac:dyDescent="0.3">
      <c r="A12" s="45"/>
      <c r="B12" s="45"/>
      <c r="C12" s="45"/>
      <c r="D12" s="45"/>
      <c r="E12" s="46"/>
      <c r="F12" s="46"/>
      <c r="G12" s="45"/>
      <c r="H12" s="45"/>
      <c r="I12" s="46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 t="s">
        <v>126</v>
      </c>
    </row>
    <row r="13" spans="1:27" x14ac:dyDescent="0.25">
      <c r="A13" s="268" t="s">
        <v>22</v>
      </c>
      <c r="B13" s="269" t="s">
        <v>9</v>
      </c>
      <c r="C13" s="269" t="s">
        <v>112</v>
      </c>
      <c r="D13" s="269" t="s">
        <v>295</v>
      </c>
      <c r="E13" s="270" t="s">
        <v>296</v>
      </c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</row>
    <row r="14" spans="1:27" x14ac:dyDescent="0.25">
      <c r="A14" s="268"/>
      <c r="B14" s="269"/>
      <c r="C14" s="269"/>
      <c r="D14" s="269"/>
      <c r="E14" s="270" t="s">
        <v>294</v>
      </c>
      <c r="F14" s="269" t="s">
        <v>20</v>
      </c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</row>
    <row r="15" spans="1:27" ht="41.25" customHeight="1" x14ac:dyDescent="0.25">
      <c r="A15" s="268"/>
      <c r="B15" s="269"/>
      <c r="C15" s="269"/>
      <c r="D15" s="269"/>
      <c r="E15" s="270"/>
      <c r="F15" s="226" t="s">
        <v>2</v>
      </c>
      <c r="G15" s="226" t="s">
        <v>3</v>
      </c>
      <c r="H15" s="226" t="s">
        <v>4</v>
      </c>
      <c r="I15" s="227" t="s">
        <v>5</v>
      </c>
      <c r="J15" s="226" t="s">
        <v>11</v>
      </c>
      <c r="K15" s="226" t="s">
        <v>12</v>
      </c>
      <c r="L15" s="226" t="s">
        <v>13</v>
      </c>
      <c r="M15" s="227" t="s">
        <v>6</v>
      </c>
      <c r="N15" s="227" t="s">
        <v>7</v>
      </c>
      <c r="O15" s="226" t="s">
        <v>14</v>
      </c>
      <c r="P15" s="226" t="s">
        <v>15</v>
      </c>
      <c r="Q15" s="226" t="s">
        <v>16</v>
      </c>
      <c r="R15" s="227" t="s">
        <v>8</v>
      </c>
      <c r="S15" s="227" t="s">
        <v>9</v>
      </c>
      <c r="T15" s="226" t="s">
        <v>17</v>
      </c>
      <c r="U15" s="226" t="s">
        <v>18</v>
      </c>
      <c r="V15" s="226" t="s">
        <v>19</v>
      </c>
      <c r="W15" s="227" t="s">
        <v>10</v>
      </c>
    </row>
    <row r="16" spans="1:27" ht="9.75" customHeight="1" x14ac:dyDescent="0.25">
      <c r="A16" s="47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</row>
    <row r="17" spans="1:24" ht="23.25" customHeight="1" x14ac:dyDescent="0.25">
      <c r="A17" s="245" t="s">
        <v>31</v>
      </c>
      <c r="B17" s="251">
        <f t="shared" ref="B17:D17" si="0">B18+B26+B27+B28+B29+B30+B31+B113</f>
        <v>30206.909999999996</v>
      </c>
      <c r="C17" s="239">
        <f t="shared" ref="C17:C26" si="1">D17-B17</f>
        <v>13891.489999999991</v>
      </c>
      <c r="D17" s="239">
        <f t="shared" si="0"/>
        <v>44098.399999999987</v>
      </c>
      <c r="E17" s="238">
        <f>E19+E20+E21+E22+E23+E26+E27+E28+E29+E30+E31</f>
        <v>43986.582999999999</v>
      </c>
      <c r="F17" s="239">
        <f>тепло!F10+' ВС'!G14</f>
        <v>6620.31246629</v>
      </c>
      <c r="G17" s="239">
        <f>тепло!G10+' ВС'!H14</f>
        <v>5661.0720519059996</v>
      </c>
      <c r="H17" s="239">
        <f>тепло!H10+' ВС'!I14</f>
        <v>4750.9084446079996</v>
      </c>
      <c r="I17" s="238">
        <v>13263.78</v>
      </c>
      <c r="J17" s="239"/>
      <c r="K17" s="239"/>
      <c r="L17" s="239"/>
      <c r="M17" s="238">
        <v>9676.4760000000006</v>
      </c>
      <c r="N17" s="239"/>
      <c r="O17" s="239"/>
      <c r="P17" s="239"/>
      <c r="Q17" s="239"/>
      <c r="R17" s="238">
        <v>8972.902</v>
      </c>
      <c r="S17" s="239"/>
      <c r="T17" s="239"/>
      <c r="U17" s="239"/>
      <c r="V17" s="239"/>
      <c r="W17" s="238">
        <v>12073.424999999999</v>
      </c>
      <c r="X17" s="41"/>
    </row>
    <row r="18" spans="1:24" ht="55.5" customHeight="1" x14ac:dyDescent="0.25">
      <c r="A18" s="48" t="s">
        <v>128</v>
      </c>
      <c r="B18" s="242">
        <v>21866.17</v>
      </c>
      <c r="C18" s="242">
        <v>8860.1</v>
      </c>
      <c r="D18" s="242">
        <f t="shared" ref="D18:D23" si="2">B18+C18</f>
        <v>30726.269999999997</v>
      </c>
      <c r="E18" s="244">
        <f>I18+M18+R18+W18</f>
        <v>38374.303</v>
      </c>
      <c r="F18" s="243">
        <f>тепло!F11+' ВС'!G15</f>
        <v>3553.6946720000001</v>
      </c>
      <c r="G18" s="243">
        <f>тепло!G11+' ВС'!H15</f>
        <v>3026.4906832960005</v>
      </c>
      <c r="H18" s="243">
        <f>тепло!H11+' ВС'!I15</f>
        <v>2720.8432119039999</v>
      </c>
      <c r="I18" s="244">
        <f>I19+I20+I21+I22+I23</f>
        <v>12088.779999999999</v>
      </c>
      <c r="J18" s="243">
        <f>тепло!J11+' ВС'!K15</f>
        <v>2270.30114</v>
      </c>
      <c r="K18" s="243">
        <f>тепло!K11+' ВС'!L15</f>
        <v>1239.82908</v>
      </c>
      <c r="L18" s="243">
        <f>тепло!L11+' ВС'!M15</f>
        <v>1170.6907799999999</v>
      </c>
      <c r="M18" s="244">
        <f>M19+M20+M21+M22+M23</f>
        <v>8045.3359999999993</v>
      </c>
      <c r="N18" s="243">
        <f>тепло!N11+' ВС'!O15</f>
        <v>13981.849567199999</v>
      </c>
      <c r="O18" s="243">
        <f>тепло!O11+' ВС'!P15</f>
        <v>1260.3402000000001</v>
      </c>
      <c r="P18" s="243">
        <f>тепло!P11+' ВС'!Q15</f>
        <v>1253.1596000000002</v>
      </c>
      <c r="Q18" s="243">
        <f>тепло!Q11+' ВС'!R15</f>
        <v>1243.0166000000002</v>
      </c>
      <c r="R18" s="244">
        <f>R19+R20+R21+R22+R23</f>
        <v>7341.7620000000006</v>
      </c>
      <c r="S18" s="243">
        <f>тепло!S11+' ВС'!T15</f>
        <v>17738.365967199999</v>
      </c>
      <c r="T18" s="243">
        <f>тепло!T11+' ВС'!U15</f>
        <v>1665.2301646400001</v>
      </c>
      <c r="U18" s="243">
        <f>тепло!U11+' ВС'!V15</f>
        <v>2402.4401454400004</v>
      </c>
      <c r="V18" s="243">
        <f>тепло!V11+' ВС'!W15</f>
        <v>3206.5202399999998</v>
      </c>
      <c r="W18" s="244">
        <f>W19+W20+W21+W22+W23</f>
        <v>10898.424999999999</v>
      </c>
      <c r="X18" s="41"/>
    </row>
    <row r="19" spans="1:24" ht="37.5" x14ac:dyDescent="0.25">
      <c r="A19" s="49" t="s">
        <v>127</v>
      </c>
      <c r="B19" s="242">
        <v>10331.74</v>
      </c>
      <c r="C19" s="242">
        <v>3817.66</v>
      </c>
      <c r="D19" s="242">
        <f t="shared" si="2"/>
        <v>14149.4</v>
      </c>
      <c r="E19" s="243">
        <f>I19+M19+R19+W19</f>
        <v>18221.650000000001</v>
      </c>
      <c r="F19" s="243">
        <f>' ВС'!G16+тепло!F12</f>
        <v>44.654000000000003</v>
      </c>
      <c r="G19" s="243">
        <f>' ВС'!H16+тепло!G12</f>
        <v>40.6</v>
      </c>
      <c r="H19" s="243">
        <f>' ВС'!I16+тепло!H12</f>
        <v>48.597000000000001</v>
      </c>
      <c r="I19" s="243">
        <v>4478.17</v>
      </c>
      <c r="J19" s="243">
        <f>' ВС'!K16+тепло!J12</f>
        <v>42.308999999999997</v>
      </c>
      <c r="K19" s="243">
        <f>' ВС'!L16+тепло!K12</f>
        <v>40.438000000000002</v>
      </c>
      <c r="L19" s="243">
        <f>' ВС'!M16+тепло!L12</f>
        <v>38.183</v>
      </c>
      <c r="M19" s="243">
        <v>4339.66</v>
      </c>
      <c r="N19" s="243">
        <f>' ВС'!O16+тепло!N12</f>
        <v>254.78100000000001</v>
      </c>
      <c r="O19" s="243">
        <f>' ВС'!P16+тепло!O12</f>
        <v>39.140999999999998</v>
      </c>
      <c r="P19" s="243">
        <f>' ВС'!Q16+тепло!P12</f>
        <v>38.917999999999999</v>
      </c>
      <c r="Q19" s="243">
        <f>' ВС'!R16+тепло!Q12</f>
        <v>38.603000000000002</v>
      </c>
      <c r="R19" s="243">
        <v>4764.66</v>
      </c>
      <c r="S19" s="243">
        <f>' ВС'!T16+тепло!S12</f>
        <v>371.44299999999998</v>
      </c>
      <c r="T19" s="243">
        <f>' ВС'!U16+тепло!T12</f>
        <v>37.244999999999997</v>
      </c>
      <c r="U19" s="243">
        <f>' ВС'!V16+тепло!U12</f>
        <v>39.081000000000003</v>
      </c>
      <c r="V19" s="243">
        <f>' ВС'!W16+тепло!V12</f>
        <v>38.625999999999998</v>
      </c>
      <c r="W19" s="243">
        <v>4639.16</v>
      </c>
      <c r="X19" s="43"/>
    </row>
    <row r="20" spans="1:24" ht="37.5" x14ac:dyDescent="0.25">
      <c r="A20" s="49" t="s">
        <v>25</v>
      </c>
      <c r="B20" s="242">
        <v>3635.74</v>
      </c>
      <c r="C20" s="242">
        <v>1429.76</v>
      </c>
      <c r="D20" s="242">
        <f t="shared" si="2"/>
        <v>5065.5</v>
      </c>
      <c r="E20" s="243">
        <f t="shared" ref="E20:E23" si="3">I20+M20+R20+W20</f>
        <v>5509.95</v>
      </c>
      <c r="F20" s="243">
        <f>' ВС'!G17+тепло!F13</f>
        <v>30.66</v>
      </c>
      <c r="G20" s="243">
        <f>' ВС'!H17+тепло!G13</f>
        <v>30.66</v>
      </c>
      <c r="H20" s="243">
        <f>' ВС'!I17+тепло!H13</f>
        <v>30.66</v>
      </c>
      <c r="I20" s="243">
        <v>1312.56</v>
      </c>
      <c r="J20" s="243">
        <f>' ВС'!K17+тепло!J13</f>
        <v>30.66</v>
      </c>
      <c r="K20" s="243">
        <f>' ВС'!L17+тепло!K13</f>
        <v>30.66</v>
      </c>
      <c r="L20" s="243">
        <f>' ВС'!M17+тепло!L13</f>
        <v>30.66</v>
      </c>
      <c r="M20" s="243">
        <v>1363.04</v>
      </c>
      <c r="N20" s="243">
        <f>' ВС'!O17+тепло!N13</f>
        <v>30.659999999999997</v>
      </c>
      <c r="O20" s="243">
        <f>' ВС'!P17+тепло!O13</f>
        <v>32.200000000000003</v>
      </c>
      <c r="P20" s="243">
        <f>' ВС'!Q17+тепло!P13</f>
        <v>32.200000000000003</v>
      </c>
      <c r="Q20" s="243">
        <f>' ВС'!R17+тепло!Q13</f>
        <v>32.200000000000003</v>
      </c>
      <c r="R20" s="243">
        <v>1402.05</v>
      </c>
      <c r="S20" s="243">
        <f>' ВС'!T17+тепло!S13</f>
        <v>31.143679810899652</v>
      </c>
      <c r="T20" s="243">
        <f>' ВС'!U17+тепло!T13</f>
        <v>32.200000000000003</v>
      </c>
      <c r="U20" s="243">
        <f>' ВС'!V17+тепло!U13</f>
        <v>32.200000000000003</v>
      </c>
      <c r="V20" s="243">
        <f>' ВС'!W17+тепло!V13</f>
        <v>32.200000000000003</v>
      </c>
      <c r="W20" s="243">
        <v>1432.3</v>
      </c>
      <c r="X20" s="44"/>
    </row>
    <row r="21" spans="1:24" ht="21.75" customHeight="1" x14ac:dyDescent="0.25">
      <c r="A21" s="49" t="s">
        <v>26</v>
      </c>
      <c r="B21" s="242">
        <v>913.53</v>
      </c>
      <c r="C21" s="242">
        <v>309.12</v>
      </c>
      <c r="D21" s="242">
        <f t="shared" si="2"/>
        <v>1222.6500000000001</v>
      </c>
      <c r="E21" s="243">
        <f t="shared" si="3"/>
        <v>1295.508</v>
      </c>
      <c r="F21" s="243">
        <f>' ВС'!G18+тепло!F14</f>
        <v>447.12204000000003</v>
      </c>
      <c r="G21" s="243">
        <f>' ВС'!H18+тепло!G14</f>
        <v>458.95583999999997</v>
      </c>
      <c r="H21" s="243">
        <f>' ВС'!I18+тепло!H14</f>
        <v>406.47635999999994</v>
      </c>
      <c r="I21" s="244">
        <v>275.15300000000002</v>
      </c>
      <c r="J21" s="243">
        <f>' ВС'!K18+тепло!J14</f>
        <v>428.61827999999997</v>
      </c>
      <c r="K21" s="243">
        <f>' ВС'!L18+тепло!K14</f>
        <v>466.87763999999999</v>
      </c>
      <c r="L21" s="243">
        <f>' ВС'!M18+тепло!L14</f>
        <v>467.54267999999996</v>
      </c>
      <c r="M21" s="244">
        <v>350.79399999999998</v>
      </c>
      <c r="N21" s="243">
        <f>' ВС'!O18+тепло!N14</f>
        <v>2675.5928399999998</v>
      </c>
      <c r="O21" s="243">
        <f>' ВС'!P18+тепло!O14</f>
        <v>456.17285999999996</v>
      </c>
      <c r="P21" s="243">
        <f>' ВС'!Q18+тепло!P14</f>
        <v>451.67459999999994</v>
      </c>
      <c r="Q21" s="243">
        <f>' ВС'!R18+тепло!Q14</f>
        <v>494.21294</v>
      </c>
      <c r="R21" s="244">
        <v>327.233</v>
      </c>
      <c r="S21" s="243">
        <f>' ВС'!T18+тепло!S14</f>
        <v>4077.6532399999996</v>
      </c>
      <c r="T21" s="243">
        <f>' ВС'!U18+тепло!T14</f>
        <v>488.66713999999996</v>
      </c>
      <c r="U21" s="243">
        <f>' ВС'!V18+тепло!U14</f>
        <v>471.816124</v>
      </c>
      <c r="V21" s="243">
        <f>' ВС'!W18+тепло!V14</f>
        <v>471.816124</v>
      </c>
      <c r="W21" s="244">
        <v>342.32799999999997</v>
      </c>
      <c r="X21" s="43"/>
    </row>
    <row r="22" spans="1:24" ht="18.75" x14ac:dyDescent="0.25">
      <c r="A22" s="49" t="s">
        <v>27</v>
      </c>
      <c r="B22" s="242">
        <v>2290.31</v>
      </c>
      <c r="C22" s="242">
        <v>681.91</v>
      </c>
      <c r="D22" s="242">
        <f t="shared" si="2"/>
        <v>2972.22</v>
      </c>
      <c r="E22" s="243">
        <f t="shared" si="3"/>
        <v>3604.1949999999997</v>
      </c>
      <c r="F22" s="243">
        <f>' ВС'!G19+тепло!F15</f>
        <v>22.859000000000002</v>
      </c>
      <c r="G22" s="243">
        <f>' ВС'!H19+тепло!G15</f>
        <v>23.463999999999999</v>
      </c>
      <c r="H22" s="243">
        <f>' ВС'!I19+тепло!H15</f>
        <v>20.780999999999999</v>
      </c>
      <c r="I22" s="243">
        <v>825.74</v>
      </c>
      <c r="J22" s="243">
        <f>' ВС'!K19+тепло!J15</f>
        <v>21.913</v>
      </c>
      <c r="K22" s="243">
        <f>' ВС'!L19+тепло!K15</f>
        <v>23.869</v>
      </c>
      <c r="L22" s="243">
        <f>' ВС'!M19+тепло!L15</f>
        <v>23.902999999999999</v>
      </c>
      <c r="M22" s="243">
        <v>1018.735</v>
      </c>
      <c r="N22" s="243">
        <f>' ВС'!O19+тепло!N15</f>
        <v>136.78899999999999</v>
      </c>
      <c r="O22" s="243">
        <f>' ВС'!P19+тепло!O15</f>
        <v>22.209</v>
      </c>
      <c r="P22" s="243">
        <f>' ВС'!Q19+тепло!P15</f>
        <v>21.99</v>
      </c>
      <c r="Q22" s="243">
        <f>' ВС'!R19+тепло!Q15</f>
        <v>24.061</v>
      </c>
      <c r="R22" s="243">
        <v>847.81899999999996</v>
      </c>
      <c r="S22" s="243">
        <f>' ВС'!T19+тепло!S15</f>
        <v>205.04899999999998</v>
      </c>
      <c r="T22" s="243">
        <f>' ВС'!U19+тепло!T15</f>
        <v>23.791</v>
      </c>
      <c r="U22" s="243">
        <f>' ВС'!V19+тепло!U15</f>
        <v>22.970600000000001</v>
      </c>
      <c r="V22" s="243">
        <f>' ВС'!W19+тепло!V15</f>
        <v>22.970600000000001</v>
      </c>
      <c r="W22" s="243">
        <v>911.90099999999995</v>
      </c>
    </row>
    <row r="23" spans="1:24" ht="37.5" customHeight="1" x14ac:dyDescent="0.25">
      <c r="A23" s="49" t="s">
        <v>97</v>
      </c>
      <c r="B23" s="242">
        <v>4715.21</v>
      </c>
      <c r="C23" s="242">
        <v>2621.65</v>
      </c>
      <c r="D23" s="242">
        <f t="shared" si="2"/>
        <v>7336.8600000000006</v>
      </c>
      <c r="E23" s="243">
        <f t="shared" si="3"/>
        <v>9743</v>
      </c>
      <c r="F23" s="243">
        <f>' ВС'!G20+тепло!F16</f>
        <v>2204.1630319999999</v>
      </c>
      <c r="G23" s="243">
        <f>' ВС'!H20+тепло!G16</f>
        <v>1801.2546832960002</v>
      </c>
      <c r="H23" s="243">
        <f>' ВС'!I20+тепло!H16</f>
        <v>1250.4191919039997</v>
      </c>
      <c r="I23" s="243">
        <v>5197.1570000000002</v>
      </c>
      <c r="J23" s="243">
        <f>' ВС'!K20+тепло!J16</f>
        <v>992.66719999999998</v>
      </c>
      <c r="K23" s="243">
        <f>' ВС'!L20+тепло!K16</f>
        <v>19.559999999999999</v>
      </c>
      <c r="L23" s="243">
        <f>' ВС'!M20+тепло!L16</f>
        <v>19.559999999999999</v>
      </c>
      <c r="M23" s="243">
        <v>973.10699999999997</v>
      </c>
      <c r="N23" s="243">
        <f>' ВС'!O20+тепло!N16</f>
        <v>6189.824107200001</v>
      </c>
      <c r="O23" s="243">
        <f>' ВС'!P20+тепло!O16</f>
        <v>20.54</v>
      </c>
      <c r="P23" s="243">
        <f>' ВС'!Q20+тепло!P16</f>
        <v>20.54</v>
      </c>
      <c r="Q23" s="243">
        <f>' ВС'!R20+тепло!Q16</f>
        <v>20.54</v>
      </c>
      <c r="R23" s="243">
        <v>0</v>
      </c>
      <c r="S23" s="243">
        <f>' ВС'!T20+тепло!S16</f>
        <v>6190.1503453186942</v>
      </c>
      <c r="T23" s="243">
        <f>' ВС'!U20+тепло!T16</f>
        <v>486.48116464000003</v>
      </c>
      <c r="U23" s="243">
        <f>' ВС'!V20+тепло!U16</f>
        <v>1164.57194544</v>
      </c>
      <c r="V23" s="243">
        <f>' ВС'!W20+тепло!V16</f>
        <v>1983.3030399999998</v>
      </c>
      <c r="W23" s="243">
        <v>3572.7359999999999</v>
      </c>
    </row>
    <row r="24" spans="1:24" ht="18.75" hidden="1" x14ac:dyDescent="0.25">
      <c r="A24" s="49" t="s">
        <v>105</v>
      </c>
      <c r="B24" s="241">
        <f>' ВС'!C21+тепло!B17</f>
        <v>0</v>
      </c>
      <c r="C24" s="241">
        <f t="shared" si="1"/>
        <v>0</v>
      </c>
      <c r="D24" s="242">
        <f>' ВС'!E21+тепло!D17</f>
        <v>0</v>
      </c>
      <c r="E24" s="237">
        <f>' ВС'!F21+тепло!E17</f>
        <v>0</v>
      </c>
      <c r="F24" s="242">
        <f>' ВС'!G21+тепло!F17</f>
        <v>82.705206539999992</v>
      </c>
      <c r="G24" s="242">
        <f>' ВС'!H21+тепло!G17</f>
        <v>86.200168559999994</v>
      </c>
      <c r="H24" s="242">
        <f>' ВС'!I21+тепло!H17</f>
        <v>106.24770749999999</v>
      </c>
      <c r="I24" s="237">
        <f>' ВС'!J21+тепло!I17</f>
        <v>275.15308259999995</v>
      </c>
      <c r="J24" s="242">
        <f>' ВС'!K21+тепло!J17</f>
        <v>146.76521045999999</v>
      </c>
      <c r="K24" s="242">
        <f>' ВС'!L21+тепло!K17</f>
        <v>121.51391999999998</v>
      </c>
      <c r="L24" s="242">
        <f>' ВС'!M21+тепло!L17</f>
        <v>82.514520000000005</v>
      </c>
      <c r="M24" s="237">
        <f>' ВС'!N21+тепло!M17</f>
        <v>350.79365045999998</v>
      </c>
      <c r="N24" s="237">
        <f>' ВС'!O21+тепло!N17</f>
        <v>625.94673305999993</v>
      </c>
      <c r="O24" s="242">
        <f>' ВС'!P21+тепло!O17</f>
        <v>124.82724432000001</v>
      </c>
      <c r="P24" s="242">
        <f>' ВС'!Q21+тепло!P17</f>
        <v>99.279503520000006</v>
      </c>
      <c r="Q24" s="242">
        <f>' ВС'!R21+тепло!Q17</f>
        <v>103.12632000000001</v>
      </c>
      <c r="R24" s="237">
        <f>' ВС'!S21+тепло!R17</f>
        <v>327.23306784000005</v>
      </c>
      <c r="S24" s="237">
        <f>' ВС'!T21+тепло!S17</f>
        <v>953.17980089999992</v>
      </c>
      <c r="T24" s="242">
        <f>' ВС'!U21+тепло!T17</f>
        <v>123.35998416</v>
      </c>
      <c r="U24" s="242">
        <f>' ВС'!V21+тепло!U17</f>
        <v>109.48416</v>
      </c>
      <c r="V24" s="242">
        <f>' ВС'!W21+тепло!V17</f>
        <v>109.48416</v>
      </c>
      <c r="W24" s="237">
        <f>' ВС'!X21+тепло!W17</f>
        <v>342.32830416000002</v>
      </c>
    </row>
    <row r="25" spans="1:24" ht="36.75" hidden="1" customHeight="1" thickBot="1" x14ac:dyDescent="0.3">
      <c r="A25" s="49" t="s">
        <v>106</v>
      </c>
      <c r="B25" s="241">
        <f>' ВС'!C22+тепло!B18</f>
        <v>0</v>
      </c>
      <c r="C25" s="241">
        <f t="shared" si="1"/>
        <v>0</v>
      </c>
      <c r="D25" s="242">
        <f>' ВС'!E22+тепло!D18</f>
        <v>0</v>
      </c>
      <c r="E25" s="237">
        <f>' ВС'!F22+тепло!E18</f>
        <v>0</v>
      </c>
      <c r="F25" s="242">
        <f>' ВС'!G22+тепло!F18</f>
        <v>0.40292899999999998</v>
      </c>
      <c r="G25" s="242">
        <f>' ВС'!H22+тепло!G18</f>
        <v>0.419956</v>
      </c>
      <c r="H25" s="242">
        <f>' ВС'!I22+тепло!H18</f>
        <v>0.517625</v>
      </c>
      <c r="I25" s="237">
        <f>' ВС'!J22+тепло!I18</f>
        <v>1.3405100000000001</v>
      </c>
      <c r="J25" s="242">
        <f>' ВС'!K22+тепло!J18</f>
        <v>0.71502100000000002</v>
      </c>
      <c r="K25" s="242">
        <f>' ВС'!L22+тепло!K18</f>
        <v>0.59199999999999997</v>
      </c>
      <c r="L25" s="242">
        <f>' ВС'!M22+тепло!L18</f>
        <v>0.40200000000000002</v>
      </c>
      <c r="M25" s="237">
        <f>' ВС'!N22+тепло!M18</f>
        <v>1.7090209999999999</v>
      </c>
      <c r="N25" s="237">
        <f>' ВС'!O22+тепло!N18</f>
        <v>3.049531</v>
      </c>
      <c r="O25" s="242">
        <f>' ВС'!P22+тепло!O18</f>
        <v>0.57919100000000001</v>
      </c>
      <c r="P25" s="242">
        <f>' ВС'!Q22+тепло!P18</f>
        <v>0.46065099999999998</v>
      </c>
      <c r="Q25" s="242">
        <f>' ВС'!R22+тепло!Q18</f>
        <v>0.47849999999999998</v>
      </c>
      <c r="R25" s="237">
        <f>' ВС'!S22+тепло!R18</f>
        <v>1.5183419999999999</v>
      </c>
      <c r="S25" s="237">
        <f>' ВС'!T22+тепло!S18</f>
        <v>4.5678729999999996</v>
      </c>
      <c r="T25" s="242">
        <f>' ВС'!U22+тепло!T18</f>
        <v>0.57238299999999998</v>
      </c>
      <c r="U25" s="242">
        <f>' ВС'!V22+тепло!U18</f>
        <v>0.50800000000000001</v>
      </c>
      <c r="V25" s="242">
        <f>' ВС'!W22+тепло!V18</f>
        <v>0.50800000000000001</v>
      </c>
      <c r="W25" s="237">
        <f>' ВС'!X22+тепло!W18</f>
        <v>1.5883829999999999</v>
      </c>
    </row>
    <row r="26" spans="1:24" ht="18.75" x14ac:dyDescent="0.25">
      <c r="A26" s="48" t="s">
        <v>129</v>
      </c>
      <c r="B26" s="237">
        <v>0</v>
      </c>
      <c r="C26" s="237">
        <f t="shared" si="1"/>
        <v>0</v>
      </c>
      <c r="D26" s="237">
        <f>' ВС'!E23+тепло!D19</f>
        <v>0</v>
      </c>
      <c r="E26" s="237">
        <f>I26+M26+R26+W26</f>
        <v>600</v>
      </c>
      <c r="F26" s="242">
        <f>' ВС'!G23+тепло!F19</f>
        <v>205.26</v>
      </c>
      <c r="G26" s="242">
        <f>' ВС'!H23+тепло!G19</f>
        <v>205.26</v>
      </c>
      <c r="H26" s="242">
        <f>' ВС'!I23+тепло!H19</f>
        <v>205.26</v>
      </c>
      <c r="I26" s="237">
        <v>150</v>
      </c>
      <c r="J26" s="242">
        <f>' ВС'!K23+тепло!J19</f>
        <v>205.26</v>
      </c>
      <c r="K26" s="242">
        <f>' ВС'!L23+тепло!K19</f>
        <v>205.26</v>
      </c>
      <c r="L26" s="242">
        <f>' ВС'!M23+тепло!L19</f>
        <v>205.26</v>
      </c>
      <c r="M26" s="237">
        <v>150</v>
      </c>
      <c r="N26" s="237">
        <f>' ВС'!O23+тепло!N19</f>
        <v>205.26</v>
      </c>
      <c r="O26" s="242">
        <f>' ВС'!P23+тепло!O19</f>
        <v>215.52</v>
      </c>
      <c r="P26" s="242">
        <f>' ВС'!Q23+тепло!P19</f>
        <v>215.52</v>
      </c>
      <c r="Q26" s="242">
        <f>' ВС'!R23+тепло!Q19</f>
        <v>215.52</v>
      </c>
      <c r="R26" s="237">
        <v>150</v>
      </c>
      <c r="S26" s="237">
        <f>' ВС'!T23+тепло!S19</f>
        <v>208.67038135692476</v>
      </c>
      <c r="T26" s="242">
        <f>' ВС'!U23+тепло!T19</f>
        <v>215.52</v>
      </c>
      <c r="U26" s="242">
        <f>' ВС'!V23+тепло!U19</f>
        <v>215.52</v>
      </c>
      <c r="V26" s="242">
        <f>' ВС'!W23+тепло!V19</f>
        <v>215.52</v>
      </c>
      <c r="W26" s="237">
        <v>150</v>
      </c>
    </row>
    <row r="27" spans="1:24" ht="18.75" x14ac:dyDescent="0.25">
      <c r="A27" s="48" t="s">
        <v>313</v>
      </c>
      <c r="B27" s="240">
        <v>1984.21</v>
      </c>
      <c r="C27" s="237">
        <v>2266.7399999999998</v>
      </c>
      <c r="D27" s="237">
        <f t="shared" ref="D27:D33" si="4">B27+C27</f>
        <v>4250.95</v>
      </c>
      <c r="E27" s="240">
        <f>' ВС'!F24+тепло!E20</f>
        <v>0</v>
      </c>
      <c r="F27" s="243">
        <f>' ВС'!G24+тепло!F20</f>
        <v>261.87254775000002</v>
      </c>
      <c r="G27" s="243">
        <f>' ВС'!H24+тепло!G20</f>
        <v>277.30523005000003</v>
      </c>
      <c r="H27" s="243">
        <f>' ВС'!I24+тепло!H20</f>
        <v>286.48197330000005</v>
      </c>
      <c r="I27" s="240">
        <v>0</v>
      </c>
      <c r="J27" s="243">
        <f>' ВС'!K24+тепло!J20</f>
        <v>298.08934614999998</v>
      </c>
      <c r="K27" s="243">
        <f>' ВС'!L24+тепло!K20</f>
        <v>461.90180000000009</v>
      </c>
      <c r="L27" s="243">
        <f>' ВС'!M24+тепло!L20</f>
        <v>258.74549999999999</v>
      </c>
      <c r="M27" s="240">
        <v>0</v>
      </c>
      <c r="N27" s="240">
        <f>' ВС'!O24+тепло!N20</f>
        <v>1844.3963972500001</v>
      </c>
      <c r="O27" s="243">
        <f>' ВС'!P24+тепло!O20</f>
        <v>315.63360320000004</v>
      </c>
      <c r="P27" s="243">
        <f>' ВС'!Q24+тепло!P20</f>
        <v>270.08295285000003</v>
      </c>
      <c r="Q27" s="243">
        <f>' ВС'!R24+тепло!Q20</f>
        <v>262.26453805</v>
      </c>
      <c r="R27" s="240">
        <v>0</v>
      </c>
      <c r="S27" s="240">
        <f>' ВС'!T24+тепло!S20</f>
        <v>2692.3774913500001</v>
      </c>
      <c r="T27" s="243">
        <f>' ВС'!U24+тепло!T20</f>
        <v>311.38012705</v>
      </c>
      <c r="U27" s="243">
        <f>' ВС'!V24+тепло!U20</f>
        <v>300.24045000000001</v>
      </c>
      <c r="V27" s="243">
        <f>' ВС'!W24+тепло!V20</f>
        <v>300.24045000000001</v>
      </c>
      <c r="W27" s="240">
        <v>0</v>
      </c>
    </row>
    <row r="28" spans="1:24" ht="18.75" x14ac:dyDescent="0.25">
      <c r="A28" s="48" t="s">
        <v>130</v>
      </c>
      <c r="B28" s="237">
        <v>64.599999999999994</v>
      </c>
      <c r="C28" s="237">
        <v>0</v>
      </c>
      <c r="D28" s="237">
        <f t="shared" si="4"/>
        <v>64.599999999999994</v>
      </c>
      <c r="E28" s="240">
        <f>' ВС'!F25+тепло!E21</f>
        <v>0</v>
      </c>
      <c r="F28" s="243">
        <f>' ВС'!G25+тепло!F21</f>
        <v>0.89375500000000008</v>
      </c>
      <c r="G28" s="243">
        <f>' ВС'!H25+тепло!G21</f>
        <v>0.97196100000000007</v>
      </c>
      <c r="H28" s="243">
        <f>' ВС'!I25+тепло!H21</f>
        <v>0.94282600000000005</v>
      </c>
      <c r="I28" s="240">
        <v>0</v>
      </c>
      <c r="J28" s="243">
        <f>' ВС'!K25+тепло!J21</f>
        <v>1.0050029999999999</v>
      </c>
      <c r="K28" s="243">
        <f>' ВС'!L25+тепло!K21</f>
        <v>1.4039999999999999</v>
      </c>
      <c r="L28" s="243">
        <f>' ВС'!M25+тепло!L21</f>
        <v>0.87799999999999989</v>
      </c>
      <c r="M28" s="240">
        <v>0</v>
      </c>
      <c r="N28" s="240">
        <f>' ВС'!O25+тепло!N21</f>
        <v>6.0955449999999995</v>
      </c>
      <c r="O28" s="243">
        <f>' ВС'!P25+тепло!O21</f>
        <v>1.033504</v>
      </c>
      <c r="P28" s="243">
        <f>' ВС'!Q25+тепло!P21</f>
        <v>0.90497700000000003</v>
      </c>
      <c r="Q28" s="243">
        <f>' ВС'!R25+тепло!Q21</f>
        <v>0.90532100000000004</v>
      </c>
      <c r="R28" s="240">
        <v>0</v>
      </c>
      <c r="S28" s="240">
        <f>' ВС'!T25+тепло!S21</f>
        <v>8.9393469999999997</v>
      </c>
      <c r="T28" s="243">
        <f>' ВС'!U25+тепло!T21</f>
        <v>0.99390099999999992</v>
      </c>
      <c r="U28" s="243">
        <f>' ВС'!V25+тепло!U21</f>
        <v>0.99299999999999999</v>
      </c>
      <c r="V28" s="243">
        <f>' ВС'!W25+тепло!V21</f>
        <v>0.99299999999999999</v>
      </c>
      <c r="W28" s="240">
        <v>0</v>
      </c>
    </row>
    <row r="29" spans="1:24" ht="37.5" x14ac:dyDescent="0.25">
      <c r="A29" s="48" t="s">
        <v>131</v>
      </c>
      <c r="B29" s="237">
        <v>557</v>
      </c>
      <c r="C29" s="237">
        <v>185.67</v>
      </c>
      <c r="D29" s="237">
        <f t="shared" si="4"/>
        <v>742.67</v>
      </c>
      <c r="E29" s="240">
        <f>' ВС'!F26+тепло!E22</f>
        <v>0</v>
      </c>
      <c r="F29" s="243">
        <f>' ВС'!G26+тепло!F22</f>
        <v>320.20000000000005</v>
      </c>
      <c r="G29" s="243">
        <f>' ВС'!H26+тепло!G22</f>
        <v>320.20000000000005</v>
      </c>
      <c r="H29" s="243">
        <f>' ВС'!I26+тепло!H22</f>
        <v>320.20000000000005</v>
      </c>
      <c r="I29" s="240">
        <v>0</v>
      </c>
      <c r="J29" s="243">
        <f>' ВС'!K26+тепло!J22</f>
        <v>320.20000000000005</v>
      </c>
      <c r="K29" s="243">
        <f>' ВС'!L26+тепло!K22</f>
        <v>320.20000000000005</v>
      </c>
      <c r="L29" s="243">
        <f>' ВС'!M26+тепло!L22</f>
        <v>320.20000000000005</v>
      </c>
      <c r="M29" s="240">
        <v>0</v>
      </c>
      <c r="N29" s="240">
        <f>' ВС'!O26+тепло!N22</f>
        <v>302.58104849525353</v>
      </c>
      <c r="O29" s="243">
        <f>' ВС'!P26+тепло!O22</f>
        <v>320.20000000000005</v>
      </c>
      <c r="P29" s="243">
        <f>' ВС'!Q26+тепло!P22</f>
        <v>320.20000000000005</v>
      </c>
      <c r="Q29" s="243">
        <f>' ВС'!R26+тепло!Q22</f>
        <v>320.20000000000005</v>
      </c>
      <c r="R29" s="240">
        <v>0</v>
      </c>
      <c r="S29" s="240">
        <f>' ВС'!T26+тепло!S22</f>
        <v>301.18279236167922</v>
      </c>
      <c r="T29" s="243">
        <f>' ВС'!U26+тепло!T22</f>
        <v>320.20000000000005</v>
      </c>
      <c r="U29" s="243">
        <f>' ВС'!V26+тепло!U22</f>
        <v>320.20000000000005</v>
      </c>
      <c r="V29" s="243">
        <f>' ВС'!W26+тепло!V22</f>
        <v>320.20000000000005</v>
      </c>
      <c r="W29" s="240">
        <v>0</v>
      </c>
    </row>
    <row r="30" spans="1:24" ht="37.5" x14ac:dyDescent="0.25">
      <c r="A30" s="48" t="s">
        <v>109</v>
      </c>
      <c r="B30" s="237">
        <v>2500</v>
      </c>
      <c r="C30" s="240">
        <v>1500.67</v>
      </c>
      <c r="D30" s="237">
        <f t="shared" si="4"/>
        <v>4000.67</v>
      </c>
      <c r="E30" s="240">
        <f t="shared" ref="E30:E34" si="5">I30+M30+R30+W30</f>
        <v>500</v>
      </c>
      <c r="F30" s="243">
        <f>' ВС'!G27</f>
        <v>333.38900000000001</v>
      </c>
      <c r="G30" s="243">
        <f>' ВС'!H27</f>
        <v>333.38900000000001</v>
      </c>
      <c r="H30" s="243">
        <f>' ВС'!I27</f>
        <v>333.38900000000001</v>
      </c>
      <c r="I30" s="240">
        <v>125</v>
      </c>
      <c r="J30" s="243">
        <f>' ВС'!K27</f>
        <v>333.38900000000001</v>
      </c>
      <c r="K30" s="243">
        <f>' ВС'!L27</f>
        <v>333.38900000000001</v>
      </c>
      <c r="L30" s="243">
        <f>' ВС'!M27</f>
        <v>333.38900000000001</v>
      </c>
      <c r="M30" s="240">
        <v>125</v>
      </c>
      <c r="N30" s="240">
        <f>' ВС'!O27</f>
        <v>2000.3340000000001</v>
      </c>
      <c r="O30" s="243">
        <f>' ВС'!P27</f>
        <v>333.38900000000001</v>
      </c>
      <c r="P30" s="243">
        <f>' ВС'!Q27</f>
        <v>333.38900000000001</v>
      </c>
      <c r="Q30" s="243">
        <f>' ВС'!R27</f>
        <v>333.38900000000001</v>
      </c>
      <c r="R30" s="240">
        <v>125</v>
      </c>
      <c r="S30" s="240">
        <f>' ВС'!T27</f>
        <v>3000.5010000000002</v>
      </c>
      <c r="T30" s="243">
        <f>' ВС'!U27</f>
        <v>333.38900000000001</v>
      </c>
      <c r="U30" s="243">
        <f>' ВС'!V27</f>
        <v>333.38900000000001</v>
      </c>
      <c r="V30" s="243">
        <f>' ВС'!W27</f>
        <v>333.38900000000001</v>
      </c>
      <c r="W30" s="240">
        <v>125</v>
      </c>
    </row>
    <row r="31" spans="1:24" ht="18.75" x14ac:dyDescent="0.25">
      <c r="A31" s="48" t="s">
        <v>110</v>
      </c>
      <c r="B31" s="237">
        <v>3234.93</v>
      </c>
      <c r="C31" s="237">
        <v>1078.31</v>
      </c>
      <c r="D31" s="237">
        <f t="shared" si="4"/>
        <v>4313.24</v>
      </c>
      <c r="E31" s="240">
        <f t="shared" si="5"/>
        <v>4512.2800000000007</v>
      </c>
      <c r="F31" s="243">
        <f>' ВС'!G28</f>
        <v>0</v>
      </c>
      <c r="G31" s="243">
        <f>' ВС'!H28</f>
        <v>0</v>
      </c>
      <c r="H31" s="243">
        <f>' ВС'!I28</f>
        <v>0</v>
      </c>
      <c r="I31" s="240">
        <v>900</v>
      </c>
      <c r="J31" s="243">
        <v>0</v>
      </c>
      <c r="K31" s="243">
        <f>' ВС'!L28</f>
        <v>0</v>
      </c>
      <c r="L31" s="243">
        <f>' ВС'!M28</f>
        <v>0</v>
      </c>
      <c r="M31" s="240">
        <v>1356.14</v>
      </c>
      <c r="N31" s="240">
        <f>' ВС'!O28</f>
        <v>0</v>
      </c>
      <c r="O31" s="243">
        <f>' ВС'!P28</f>
        <v>0</v>
      </c>
      <c r="P31" s="243">
        <f>' ВС'!Q28</f>
        <v>0</v>
      </c>
      <c r="Q31" s="243">
        <f>' ВС'!R28</f>
        <v>0</v>
      </c>
      <c r="R31" s="240">
        <v>1356.14</v>
      </c>
      <c r="S31" s="240">
        <f>' ВС'!T28</f>
        <v>0</v>
      </c>
      <c r="T31" s="243">
        <f>' ВС'!U28</f>
        <v>0</v>
      </c>
      <c r="U31" s="243">
        <f>' ВС'!V28</f>
        <v>0</v>
      </c>
      <c r="V31" s="243">
        <f>' ВС'!W28</f>
        <v>0</v>
      </c>
      <c r="W31" s="240">
        <v>900</v>
      </c>
    </row>
    <row r="32" spans="1:24" ht="32.25" customHeight="1" x14ac:dyDescent="0.25">
      <c r="A32" s="245" t="s">
        <v>32</v>
      </c>
      <c r="B32" s="239">
        <v>39138.019999999997</v>
      </c>
      <c r="C32" s="239">
        <v>13046.01</v>
      </c>
      <c r="D32" s="239">
        <f t="shared" si="4"/>
        <v>52184.03</v>
      </c>
      <c r="E32" s="239">
        <f t="shared" si="5"/>
        <v>53450.11</v>
      </c>
      <c r="F32" s="239">
        <f>тепло!F23+' ВС'!G29</f>
        <v>5258.4513309901158</v>
      </c>
      <c r="G32" s="239">
        <f>тепло!G23+' ВС'!H29</f>
        <v>4984.3772495190015</v>
      </c>
      <c r="H32" s="239">
        <f>тепло!H23+' ВС'!I29</f>
        <v>4833.5614178231463</v>
      </c>
      <c r="I32" s="239">
        <v>15319.79</v>
      </c>
      <c r="J32" s="239">
        <f>тепло!J23+' ВС'!K29</f>
        <v>5246.2420890757785</v>
      </c>
      <c r="K32" s="239">
        <f>тепло!K23+' ВС'!L29</f>
        <v>3694.0015727666669</v>
      </c>
      <c r="L32" s="239">
        <f>тепло!L23+' ВС'!M29</f>
        <v>3673.9820681666665</v>
      </c>
      <c r="M32" s="239">
        <v>12696.28</v>
      </c>
      <c r="N32" s="239">
        <v>10864.37</v>
      </c>
      <c r="O32" s="239">
        <v>10864.37</v>
      </c>
      <c r="P32" s="239">
        <v>10864.37</v>
      </c>
      <c r="Q32" s="239">
        <v>10864.37</v>
      </c>
      <c r="R32" s="239">
        <v>11150.22</v>
      </c>
      <c r="S32" s="239">
        <f>тепло!S23+' ВС'!T29</f>
        <v>38639.451602731569</v>
      </c>
      <c r="T32" s="239">
        <f>тепло!T23+' ВС'!U29</f>
        <v>4159.216731728261</v>
      </c>
      <c r="U32" s="239">
        <f>тепло!U23+' ВС'!V29</f>
        <v>4797.3847399921351</v>
      </c>
      <c r="V32" s="239">
        <f>тепло!V23+' ВС'!W29</f>
        <v>5161.3616724102594</v>
      </c>
      <c r="W32" s="239">
        <v>14283.82</v>
      </c>
    </row>
    <row r="33" spans="1:23" ht="48" customHeight="1" x14ac:dyDescent="0.25">
      <c r="A33" s="50" t="s">
        <v>33</v>
      </c>
      <c r="B33" s="237">
        <f>' ВС'!C30+тепло!B24</f>
        <v>38871.843827288452</v>
      </c>
      <c r="C33" s="240">
        <v>13046.01</v>
      </c>
      <c r="D33" s="240">
        <f t="shared" si="4"/>
        <v>51917.853827288454</v>
      </c>
      <c r="E33" s="240">
        <f t="shared" si="5"/>
        <v>52757.42</v>
      </c>
      <c r="F33" s="240">
        <f>' ВС'!G30+тепло!F24</f>
        <v>5258.4513309901158</v>
      </c>
      <c r="G33" s="240">
        <f>' ВС'!H30+тепло!G24</f>
        <v>4984.3772495190015</v>
      </c>
      <c r="H33" s="240">
        <f>' ВС'!I30+тепло!H24</f>
        <v>4833.5614178231463</v>
      </c>
      <c r="I33" s="240">
        <v>15076.39</v>
      </c>
      <c r="J33" s="240">
        <f>' ВС'!K30+тепло!J24</f>
        <v>5246.2420890757785</v>
      </c>
      <c r="K33" s="240">
        <f>' ВС'!L30+тепло!K24</f>
        <v>3694.0015727666669</v>
      </c>
      <c r="L33" s="240">
        <f>' ВС'!M30+тепло!L24</f>
        <v>3673.9820681666665</v>
      </c>
      <c r="M33" s="240">
        <v>12614.23</v>
      </c>
      <c r="N33" s="240">
        <f>' ВС'!O30+тепло!N24</f>
        <v>27690.615728341374</v>
      </c>
      <c r="O33" s="240">
        <f>' ВС'!P30+тепло!O24</f>
        <v>3665.3339173382669</v>
      </c>
      <c r="P33" s="240">
        <f>' ВС'!Q30+тепло!P24</f>
        <v>3655.3832633510669</v>
      </c>
      <c r="Q33" s="240">
        <f>' ВС'!R30+тепло!Q24</f>
        <v>3628.1186937008665</v>
      </c>
      <c r="R33" s="240">
        <v>10948.84</v>
      </c>
      <c r="S33" s="240">
        <f>' ВС'!T30+тепло!S24</f>
        <v>38639.451602731569</v>
      </c>
      <c r="T33" s="240">
        <f>' ВС'!U30+тепло!T24</f>
        <v>4159.4307317282619</v>
      </c>
      <c r="U33" s="240">
        <f>' ВС'!V30+тепло!U24</f>
        <v>4798.0377399921344</v>
      </c>
      <c r="V33" s="240">
        <f>' ВС'!W30+тепло!V24</f>
        <v>5162.3116724102601</v>
      </c>
      <c r="W33" s="240">
        <v>14117.96</v>
      </c>
    </row>
    <row r="34" spans="1:23" ht="15" customHeight="1" x14ac:dyDescent="0.25">
      <c r="A34" s="48" t="s">
        <v>98</v>
      </c>
      <c r="B34" s="237">
        <f>тепло!B25+' ВС'!C31</f>
        <v>2270.2800000000002</v>
      </c>
      <c r="C34" s="237">
        <f t="shared" ref="C34:C76" si="6">D34-B34</f>
        <v>1418.3391708390409</v>
      </c>
      <c r="D34" s="237">
        <f>' ВС'!E31+тепло!D25</f>
        <v>3688.6191708390411</v>
      </c>
      <c r="E34" s="240">
        <f t="shared" si="5"/>
        <v>3150.2551329943972</v>
      </c>
      <c r="F34" s="240">
        <f>' ВС'!G31+тепло!F25</f>
        <v>722.50723758527397</v>
      </c>
      <c r="G34" s="240">
        <f>' ВС'!H31+тепло!G25</f>
        <v>571.50521321179713</v>
      </c>
      <c r="H34" s="240">
        <f>' ВС'!I31+тепло!H25</f>
        <v>398.71460152607949</v>
      </c>
      <c r="I34" s="240">
        <f>' ВС'!J31+тепло!I25</f>
        <v>1692.7270523231505</v>
      </c>
      <c r="J34" s="240">
        <f>' ВС'!K31+тепло!J25</f>
        <v>314.53308166712327</v>
      </c>
      <c r="K34" s="240">
        <f>' ВС'!L31+тепло!K25</f>
        <v>0</v>
      </c>
      <c r="L34" s="240">
        <f>' ВС'!M31+тепло!L25</f>
        <v>0</v>
      </c>
      <c r="M34" s="240">
        <f>' ВС'!N31+тепло!M25</f>
        <v>314.53308166712327</v>
      </c>
      <c r="N34" s="240">
        <f>' ВС'!O31+тепло!N25</f>
        <v>2007.2601339902737</v>
      </c>
      <c r="O34" s="240">
        <f>' ВС'!P31+тепло!O25</f>
        <v>0</v>
      </c>
      <c r="P34" s="240">
        <f>' ВС'!Q31+тепло!P25</f>
        <v>0</v>
      </c>
      <c r="Q34" s="240">
        <f>' ВС'!R31+тепло!Q25</f>
        <v>0</v>
      </c>
      <c r="R34" s="240">
        <f>' ВС'!S31+тепло!R25</f>
        <v>0</v>
      </c>
      <c r="S34" s="240">
        <f>' ВС'!T31+тепло!S25</f>
        <v>2007.2601339902737</v>
      </c>
      <c r="T34" s="240">
        <f>' ВС'!U31+тепло!T25</f>
        <v>118.79137240421917</v>
      </c>
      <c r="U34" s="240">
        <f>' ВС'!V31+тепло!U25</f>
        <v>384.01538217901378</v>
      </c>
      <c r="V34" s="240">
        <f>' ВС'!W31+тепло!V25</f>
        <v>640.18824442089044</v>
      </c>
      <c r="W34" s="240">
        <f>' ВС'!X31+тепло!W25</f>
        <v>1142.9949990041234</v>
      </c>
    </row>
    <row r="35" spans="1:23" ht="18.75" x14ac:dyDescent="0.25">
      <c r="A35" s="48" t="s">
        <v>34</v>
      </c>
      <c r="B35" s="237">
        <v>4425.08</v>
      </c>
      <c r="C35" s="237">
        <v>1475.03</v>
      </c>
      <c r="D35" s="237">
        <f>B35+C35</f>
        <v>5900.11</v>
      </c>
      <c r="E35" s="240">
        <f>I35+M35+R35+W35</f>
        <v>6258.4</v>
      </c>
      <c r="F35" s="243">
        <f>' ВС'!G32+тепло!F26</f>
        <v>513.80792204840009</v>
      </c>
      <c r="G35" s="243">
        <f>' ВС'!H32+тепло!G26</f>
        <v>425.03006287972005</v>
      </c>
      <c r="H35" s="243">
        <f>' ВС'!I32+тепло!H26</f>
        <v>493.42670118898002</v>
      </c>
      <c r="I35" s="240">
        <v>1675.67</v>
      </c>
      <c r="J35" s="243">
        <f>' ВС'!K32+тепло!J26</f>
        <v>541.87901929140003</v>
      </c>
      <c r="K35" s="243">
        <f>' ВС'!L32+тепло!K26</f>
        <v>460.9507761000001</v>
      </c>
      <c r="L35" s="243">
        <f>' ВС'!M32+тепло!L26</f>
        <v>440.93127150000015</v>
      </c>
      <c r="M35" s="240">
        <v>1525.82</v>
      </c>
      <c r="N35" s="240">
        <f>' ВС'!O32+тепло!N26</f>
        <v>2876.0257530085</v>
      </c>
      <c r="O35" s="243">
        <f>' ВС'!P32+тепло!O26</f>
        <v>432.2831206716001</v>
      </c>
      <c r="P35" s="243">
        <f>' ВС'!Q32+тепло!P26</f>
        <v>422.3324666844</v>
      </c>
      <c r="Q35" s="243">
        <f>' ВС'!R32+тепло!Q26</f>
        <v>395.06789703420009</v>
      </c>
      <c r="R35" s="240">
        <v>1451.08</v>
      </c>
      <c r="S35" s="240">
        <f>' ВС'!T32+тепло!S26</f>
        <v>4125.7092373987007</v>
      </c>
      <c r="T35" s="243">
        <f>' ВС'!U32+тепло!T26</f>
        <v>435.39184168920008</v>
      </c>
      <c r="U35" s="243">
        <f>' ВС'!V32+тепло!U26</f>
        <v>481.88865809390006</v>
      </c>
      <c r="V35" s="243">
        <f>' ВС'!W32+тепло!V26</f>
        <v>522.7023786420001</v>
      </c>
      <c r="W35" s="240">
        <v>1605.83</v>
      </c>
    </row>
    <row r="36" spans="1:23" ht="18.75" x14ac:dyDescent="0.25">
      <c r="A36" s="48" t="s">
        <v>35</v>
      </c>
      <c r="B36" s="237">
        <v>1128.0899999999999</v>
      </c>
      <c r="C36" s="237">
        <v>376.03</v>
      </c>
      <c r="D36" s="237">
        <f>B36+C36</f>
        <v>1504.12</v>
      </c>
      <c r="E36" s="240">
        <f>тепло!E27+' ВС'!F33</f>
        <v>0</v>
      </c>
      <c r="F36" s="240">
        <f>тепло!F27+' ВС'!G33</f>
        <v>0</v>
      </c>
      <c r="G36" s="240">
        <f>тепло!G27+' ВС'!H33</f>
        <v>0</v>
      </c>
      <c r="H36" s="240">
        <f>тепло!H27+' ВС'!I33</f>
        <v>0</v>
      </c>
      <c r="I36" s="240">
        <f>тепло!I27+' ВС'!J33</f>
        <v>0</v>
      </c>
      <c r="J36" s="240">
        <f>тепло!J27+' ВС'!K33</f>
        <v>0</v>
      </c>
      <c r="K36" s="240">
        <f>тепло!K27+' ВС'!L33</f>
        <v>0</v>
      </c>
      <c r="L36" s="240">
        <f>тепло!L27+' ВС'!M33</f>
        <v>0</v>
      </c>
      <c r="M36" s="240">
        <f>тепло!M27+' ВС'!N33</f>
        <v>0</v>
      </c>
      <c r="N36" s="240">
        <f>тепло!N27+' ВС'!O33</f>
        <v>0</v>
      </c>
      <c r="O36" s="240">
        <f>тепло!O27+' ВС'!P33</f>
        <v>0</v>
      </c>
      <c r="P36" s="240">
        <f>тепло!P27+' ВС'!Q33</f>
        <v>0</v>
      </c>
      <c r="Q36" s="240">
        <f>тепло!Q27+' ВС'!R33</f>
        <v>0</v>
      </c>
      <c r="R36" s="240">
        <f>тепло!R27+' ВС'!S33</f>
        <v>0</v>
      </c>
      <c r="S36" s="240">
        <f>тепло!S27+' ВС'!T33</f>
        <v>0</v>
      </c>
      <c r="T36" s="240">
        <f>тепло!T27+' ВС'!U33</f>
        <v>0</v>
      </c>
      <c r="U36" s="240">
        <f>тепло!U27+' ВС'!V33</f>
        <v>0</v>
      </c>
      <c r="V36" s="240">
        <f>тепло!V27+' ВС'!W33</f>
        <v>0</v>
      </c>
      <c r="W36" s="240">
        <f>тепло!W27+' ВС'!X33</f>
        <v>0</v>
      </c>
    </row>
    <row r="37" spans="1:23" ht="18.75" x14ac:dyDescent="0.25">
      <c r="A37" s="48" t="s">
        <v>85</v>
      </c>
      <c r="B37" s="237">
        <v>5174.16</v>
      </c>
      <c r="C37" s="237">
        <v>1724.72</v>
      </c>
      <c r="D37" s="237">
        <f>B37+C37</f>
        <v>6898.88</v>
      </c>
      <c r="E37" s="240">
        <f t="shared" ref="E37:E42" si="7">I37+M37+R37+W37</f>
        <v>7802.4720000000007</v>
      </c>
      <c r="F37" s="240">
        <f>тепло!F28+' ВС'!G34</f>
        <v>650.20600000000002</v>
      </c>
      <c r="G37" s="240">
        <f>тепло!G28+' ВС'!H34</f>
        <v>650.20600000000002</v>
      </c>
      <c r="H37" s="240">
        <f>тепло!H28+' ВС'!I34</f>
        <v>650.20600000000002</v>
      </c>
      <c r="I37" s="240">
        <f>тепло!I28+' ВС'!J34</f>
        <v>1950.6180000000002</v>
      </c>
      <c r="J37" s="240">
        <f>тепло!J28+' ВС'!K34</f>
        <v>650.20600000000002</v>
      </c>
      <c r="K37" s="240">
        <f>тепло!K28+' ВС'!L34</f>
        <v>650.20600000000002</v>
      </c>
      <c r="L37" s="240">
        <f>тепло!L28+' ВС'!M34</f>
        <v>650.20600000000002</v>
      </c>
      <c r="M37" s="240">
        <f>тепло!M28+' ВС'!N34</f>
        <v>1950.6180000000002</v>
      </c>
      <c r="N37" s="240">
        <f>тепло!N28+' ВС'!O34</f>
        <v>3901.2360000000003</v>
      </c>
      <c r="O37" s="240">
        <f>тепло!O28+' ВС'!P34</f>
        <v>650.20600000000002</v>
      </c>
      <c r="P37" s="240">
        <f>тепло!P28+' ВС'!Q34</f>
        <v>650.20600000000002</v>
      </c>
      <c r="Q37" s="240">
        <f>тепло!Q28+' ВС'!R34</f>
        <v>650.20600000000002</v>
      </c>
      <c r="R37" s="240">
        <f>тепло!R28+' ВС'!S34</f>
        <v>1950.6180000000002</v>
      </c>
      <c r="S37" s="240">
        <f>тепло!S28+' ВС'!T34</f>
        <v>5851.8540000000003</v>
      </c>
      <c r="T37" s="240">
        <f>тепло!T28+' ВС'!U34</f>
        <v>650.20600000000002</v>
      </c>
      <c r="U37" s="240">
        <f>тепло!U28+' ВС'!V34</f>
        <v>650.20600000000002</v>
      </c>
      <c r="V37" s="240">
        <f>тепло!V28+' ВС'!W34</f>
        <v>650.20600000000002</v>
      </c>
      <c r="W37" s="240">
        <f>тепло!W28+' ВС'!X34</f>
        <v>1950.6180000000002</v>
      </c>
    </row>
    <row r="38" spans="1:23" ht="18.75" x14ac:dyDescent="0.25">
      <c r="A38" s="48" t="s">
        <v>99</v>
      </c>
      <c r="B38" s="237">
        <v>0</v>
      </c>
      <c r="C38" s="237">
        <v>0</v>
      </c>
      <c r="D38" s="237">
        <v>0</v>
      </c>
      <c r="E38" s="240">
        <f t="shared" si="7"/>
        <v>43.608136938240001</v>
      </c>
      <c r="F38" s="243">
        <f>тепло!F29+' ВС'!G35</f>
        <v>9.7531768698000008</v>
      </c>
      <c r="G38" s="243">
        <f>тепло!G29+' ВС'!H35</f>
        <v>7.9388594982479992</v>
      </c>
      <c r="H38" s="243">
        <f>тепло!H29+' ВС'!I35</f>
        <v>5.4651608573520001</v>
      </c>
      <c r="I38" s="240">
        <f>тепло!I29+' ВС'!J35</f>
        <v>23.157197225400001</v>
      </c>
      <c r="J38" s="243">
        <f>тепло!J29+' ВС'!K35</f>
        <v>4.1661853506000002</v>
      </c>
      <c r="K38" s="243">
        <f>тепло!K29+' ВС'!L35</f>
        <v>0</v>
      </c>
      <c r="L38" s="243">
        <f>тепло!L29+' ВС'!M35</f>
        <v>0</v>
      </c>
      <c r="M38" s="240">
        <f>тепло!M29+' ВС'!N35</f>
        <v>4.1661853506000002</v>
      </c>
      <c r="N38" s="240">
        <f>тепло!N29+' ВС'!O35</f>
        <v>27.323382576</v>
      </c>
      <c r="O38" s="243">
        <f>тепло!O29+' ВС'!P35</f>
        <v>0</v>
      </c>
      <c r="P38" s="243">
        <f>тепло!P29+' ВС'!Q35</f>
        <v>0</v>
      </c>
      <c r="Q38" s="243">
        <f>тепло!Q29+' ВС'!R35</f>
        <v>0</v>
      </c>
      <c r="R38" s="240">
        <f>тепло!R29+' ВС'!S35</f>
        <v>0</v>
      </c>
      <c r="S38" s="240">
        <f>тепло!S29+' ВС'!T35</f>
        <v>27.323382576</v>
      </c>
      <c r="T38" s="243">
        <f>тепло!T29+' ВС'!U35</f>
        <v>2.2162955665199999</v>
      </c>
      <c r="U38" s="243">
        <f>тепло!U29+' ВС'!V35</f>
        <v>5.3250717853200005</v>
      </c>
      <c r="V38" s="243">
        <f>тепло!V29+' ВС'!W35</f>
        <v>8.7433870104000011</v>
      </c>
      <c r="W38" s="240">
        <f>тепло!W29+' ВС'!X35</f>
        <v>16.284754362240001</v>
      </c>
    </row>
    <row r="39" spans="1:23" ht="18.75" x14ac:dyDescent="0.25">
      <c r="A39" s="48" t="s">
        <v>100</v>
      </c>
      <c r="B39" s="237">
        <f>тепло!B30+' ВС'!C36</f>
        <v>0</v>
      </c>
      <c r="C39" s="237">
        <v>0</v>
      </c>
      <c r="D39" s="237">
        <v>0</v>
      </c>
      <c r="E39" s="240">
        <f t="shared" si="7"/>
        <v>4.4313277800000002</v>
      </c>
      <c r="F39" s="243">
        <f>тепло!F30+' ВС'!G36</f>
        <v>0.96077663759999998</v>
      </c>
      <c r="G39" s="243">
        <f>тепло!G30+' ВС'!H36</f>
        <v>0.77372083680000003</v>
      </c>
      <c r="H39" s="243">
        <f>тепло!H30+' ВС'!I36</f>
        <v>0.58646884920000009</v>
      </c>
      <c r="I39" s="240">
        <f>тепло!I30+' ВС'!J36</f>
        <v>2.3209663236</v>
      </c>
      <c r="J39" s="243">
        <f>тепло!J30+' ВС'!K36</f>
        <v>0.46634932439999999</v>
      </c>
      <c r="K39" s="243">
        <f>тепло!K30+' ВС'!L36</f>
        <v>0</v>
      </c>
      <c r="L39" s="243">
        <f>тепло!L30+' ВС'!M36</f>
        <v>0</v>
      </c>
      <c r="M39" s="240">
        <f>тепло!M30+' ВС'!N36</f>
        <v>0.46634932439999999</v>
      </c>
      <c r="N39" s="240">
        <f>тепло!N30+' ВС'!O36</f>
        <v>2.7873156479999999</v>
      </c>
      <c r="O39" s="243">
        <f>тепло!O30+' ВС'!P36</f>
        <v>0</v>
      </c>
      <c r="P39" s="243">
        <f>тепло!P30+' ВС'!Q36</f>
        <v>0</v>
      </c>
      <c r="Q39" s="243">
        <f>тепло!Q30+' ВС'!R36</f>
        <v>0</v>
      </c>
      <c r="R39" s="240">
        <f>тепло!R30+' ВС'!S36</f>
        <v>0</v>
      </c>
      <c r="S39" s="240">
        <f>тепло!S30+' ВС'!T36</f>
        <v>2.7873156479999999</v>
      </c>
      <c r="T39" s="243">
        <f>тепло!T30+' ВС'!U36</f>
        <v>0.21426258720000002</v>
      </c>
      <c r="U39" s="243">
        <f>тепло!U30+' ВС'!V36</f>
        <v>0.5661917796</v>
      </c>
      <c r="V39" s="243">
        <f>тепло!V30+' ВС'!W36</f>
        <v>0.86355776519999994</v>
      </c>
      <c r="W39" s="240">
        <f>тепло!W30+' ВС'!X36</f>
        <v>1.6440121319999998</v>
      </c>
    </row>
    <row r="40" spans="1:23" ht="18.75" x14ac:dyDescent="0.25">
      <c r="A40" s="48" t="s">
        <v>36</v>
      </c>
      <c r="B40" s="237">
        <v>51</v>
      </c>
      <c r="C40" s="237">
        <v>17</v>
      </c>
      <c r="D40" s="237">
        <f>B40+C40</f>
        <v>68</v>
      </c>
      <c r="E40" s="240">
        <f t="shared" si="7"/>
        <v>221.21999999999997</v>
      </c>
      <c r="F40" s="240">
        <f t="shared" ref="F40:V40" si="8">F41+F42+F43+F44</f>
        <v>18.434999999999999</v>
      </c>
      <c r="G40" s="240">
        <f t="shared" si="8"/>
        <v>18.434999999999999</v>
      </c>
      <c r="H40" s="240">
        <f t="shared" si="8"/>
        <v>18.434999999999999</v>
      </c>
      <c r="I40" s="240">
        <f t="shared" ref="I40:I69" si="9">F40+G40+H40</f>
        <v>55.304999999999993</v>
      </c>
      <c r="J40" s="240">
        <f t="shared" si="8"/>
        <v>18.434999999999999</v>
      </c>
      <c r="K40" s="240">
        <f t="shared" si="8"/>
        <v>18.434999999999999</v>
      </c>
      <c r="L40" s="240">
        <f t="shared" si="8"/>
        <v>18.434999999999999</v>
      </c>
      <c r="M40" s="240">
        <f t="shared" ref="M40:M69" si="10">J40+K40+L40</f>
        <v>55.304999999999993</v>
      </c>
      <c r="N40" s="240">
        <f t="shared" ref="N40:N69" si="11">I40+M40</f>
        <v>110.60999999999999</v>
      </c>
      <c r="O40" s="240">
        <f t="shared" si="8"/>
        <v>18.434999999999999</v>
      </c>
      <c r="P40" s="240">
        <f t="shared" si="8"/>
        <v>18.434999999999999</v>
      </c>
      <c r="Q40" s="240">
        <f t="shared" si="8"/>
        <v>18.434999999999999</v>
      </c>
      <c r="R40" s="240">
        <f t="shared" ref="R40:R92" si="12">O40+P40+Q40</f>
        <v>55.304999999999993</v>
      </c>
      <c r="S40" s="240">
        <f t="shared" ref="S40:S92" si="13">N40+R40</f>
        <v>165.91499999999996</v>
      </c>
      <c r="T40" s="240">
        <f t="shared" si="8"/>
        <v>18.434999999999999</v>
      </c>
      <c r="U40" s="240">
        <f t="shared" si="8"/>
        <v>18.434999999999999</v>
      </c>
      <c r="V40" s="240">
        <f t="shared" si="8"/>
        <v>18.434999999999999</v>
      </c>
      <c r="W40" s="240">
        <f t="shared" ref="W40:W92" si="14">T40+U40+V40</f>
        <v>55.304999999999993</v>
      </c>
    </row>
    <row r="41" spans="1:23" ht="18.75" x14ac:dyDescent="0.25">
      <c r="A41" s="49" t="s">
        <v>37</v>
      </c>
      <c r="B41" s="242">
        <v>0</v>
      </c>
      <c r="C41" s="242">
        <v>0</v>
      </c>
      <c r="D41" s="242">
        <v>0</v>
      </c>
      <c r="E41" s="243">
        <f t="shared" si="7"/>
        <v>27.047999999999998</v>
      </c>
      <c r="F41" s="243">
        <f>тепло!F32+' ВС'!G38</f>
        <v>2.254</v>
      </c>
      <c r="G41" s="243">
        <f>тепло!G32+' ВС'!H38</f>
        <v>2.254</v>
      </c>
      <c r="H41" s="243">
        <f>тепло!H32+' ВС'!I38</f>
        <v>2.254</v>
      </c>
      <c r="I41" s="243">
        <f>тепло!I32+' ВС'!J38</f>
        <v>6.7619999999999996</v>
      </c>
      <c r="J41" s="243">
        <f>тепло!J32+' ВС'!K38</f>
        <v>2.254</v>
      </c>
      <c r="K41" s="243">
        <f>тепло!K32+' ВС'!L38</f>
        <v>2.254</v>
      </c>
      <c r="L41" s="243">
        <f>тепло!L32+' ВС'!M38</f>
        <v>2.254</v>
      </c>
      <c r="M41" s="243">
        <f>тепло!M32+' ВС'!N38</f>
        <v>6.7619999999999996</v>
      </c>
      <c r="N41" s="243">
        <f>тепло!N32+' ВС'!O38</f>
        <v>13.523999999999999</v>
      </c>
      <c r="O41" s="243">
        <f>тепло!O32+' ВС'!P38</f>
        <v>2.254</v>
      </c>
      <c r="P41" s="243">
        <f>тепло!P32+' ВС'!Q38</f>
        <v>2.254</v>
      </c>
      <c r="Q41" s="243">
        <f>тепло!Q32+' ВС'!R38</f>
        <v>2.254</v>
      </c>
      <c r="R41" s="243">
        <f>тепло!R32+' ВС'!S38</f>
        <v>6.7619999999999996</v>
      </c>
      <c r="S41" s="243">
        <f>тепло!S32+' ВС'!T38</f>
        <v>20.286000000000001</v>
      </c>
      <c r="T41" s="243">
        <f>тепло!T32+' ВС'!U38</f>
        <v>2.254</v>
      </c>
      <c r="U41" s="243">
        <f>тепло!U32+' ВС'!V38</f>
        <v>2.254</v>
      </c>
      <c r="V41" s="243">
        <f>тепло!V32+' ВС'!W38</f>
        <v>2.254</v>
      </c>
      <c r="W41" s="243">
        <f>тепло!W32+' ВС'!X38</f>
        <v>6.7619999999999996</v>
      </c>
    </row>
    <row r="42" spans="1:23" ht="18.75" x14ac:dyDescent="0.25">
      <c r="A42" s="49" t="s">
        <v>38</v>
      </c>
      <c r="B42" s="242">
        <v>26.81</v>
      </c>
      <c r="C42" s="242">
        <v>8.94</v>
      </c>
      <c r="D42" s="242">
        <f>B42+C42</f>
        <v>35.75</v>
      </c>
      <c r="E42" s="243">
        <f t="shared" si="7"/>
        <v>170.172</v>
      </c>
      <c r="F42" s="243">
        <f>тепло!F33+' ВС'!G39</f>
        <v>14.180999999999999</v>
      </c>
      <c r="G42" s="243">
        <f>тепло!G33+' ВС'!H39</f>
        <v>14.180999999999999</v>
      </c>
      <c r="H42" s="243">
        <f>тепло!H33+' ВС'!I39</f>
        <v>14.180999999999999</v>
      </c>
      <c r="I42" s="243">
        <f>тепло!I33+' ВС'!J39</f>
        <v>42.542999999999999</v>
      </c>
      <c r="J42" s="243">
        <f>тепло!J33+' ВС'!K39</f>
        <v>14.180999999999999</v>
      </c>
      <c r="K42" s="243">
        <f>тепло!K33+' ВС'!L39</f>
        <v>14.180999999999999</v>
      </c>
      <c r="L42" s="243">
        <f>тепло!L33+' ВС'!M39</f>
        <v>14.180999999999999</v>
      </c>
      <c r="M42" s="243">
        <f>тепло!M33+' ВС'!N39</f>
        <v>42.542999999999999</v>
      </c>
      <c r="N42" s="243">
        <f>тепло!N33+' ВС'!O39</f>
        <v>85.085999999999999</v>
      </c>
      <c r="O42" s="243">
        <f>тепло!O33+' ВС'!P39</f>
        <v>14.180999999999999</v>
      </c>
      <c r="P42" s="243">
        <f>тепло!P33+' ВС'!Q39</f>
        <v>14.180999999999999</v>
      </c>
      <c r="Q42" s="243">
        <f>тепло!Q33+' ВС'!R39</f>
        <v>14.180999999999999</v>
      </c>
      <c r="R42" s="243">
        <f>тепло!R33+' ВС'!S39</f>
        <v>42.542999999999999</v>
      </c>
      <c r="S42" s="243">
        <f>тепло!S33+' ВС'!T39</f>
        <v>127.62899999999999</v>
      </c>
      <c r="T42" s="243">
        <f>тепло!T33+' ВС'!U39</f>
        <v>14.180999999999999</v>
      </c>
      <c r="U42" s="243">
        <f>тепло!U33+' ВС'!V39</f>
        <v>14.180999999999999</v>
      </c>
      <c r="V42" s="243">
        <f>тепло!V33+' ВС'!W39</f>
        <v>14.180999999999999</v>
      </c>
      <c r="W42" s="243">
        <f>тепло!W33+' ВС'!X39</f>
        <v>42.542999999999999</v>
      </c>
    </row>
    <row r="43" spans="1:23" ht="18.75" x14ac:dyDescent="0.25">
      <c r="A43" s="49" t="s">
        <v>39</v>
      </c>
      <c r="B43" s="242">
        <f>тепло!B34+' ВС'!C40</f>
        <v>9</v>
      </c>
      <c r="C43" s="242">
        <f t="shared" si="6"/>
        <v>15</v>
      </c>
      <c r="D43" s="242">
        <f>тепло!D34+' ВС'!E40</f>
        <v>24</v>
      </c>
      <c r="E43" s="243">
        <f>тепло!E34+' ВС'!F40</f>
        <v>24</v>
      </c>
      <c r="F43" s="243">
        <f>тепло!F34+' ВС'!G40</f>
        <v>2</v>
      </c>
      <c r="G43" s="243">
        <f>тепло!G34+' ВС'!H40</f>
        <v>2</v>
      </c>
      <c r="H43" s="243">
        <f>тепло!H34+' ВС'!I40</f>
        <v>2</v>
      </c>
      <c r="I43" s="243">
        <f>тепло!I34+' ВС'!J40</f>
        <v>6</v>
      </c>
      <c r="J43" s="243">
        <f>тепло!J34+' ВС'!K40</f>
        <v>2</v>
      </c>
      <c r="K43" s="243">
        <f>тепло!K34+' ВС'!L40</f>
        <v>2</v>
      </c>
      <c r="L43" s="243">
        <f>тепло!L34+' ВС'!M40</f>
        <v>2</v>
      </c>
      <c r="M43" s="243">
        <f>тепло!M34+' ВС'!N40</f>
        <v>6</v>
      </c>
      <c r="N43" s="243">
        <f>тепло!N34+' ВС'!O40</f>
        <v>12</v>
      </c>
      <c r="O43" s="243">
        <f>тепло!O34+' ВС'!P40</f>
        <v>2</v>
      </c>
      <c r="P43" s="243">
        <f>тепло!P34+' ВС'!Q40</f>
        <v>2</v>
      </c>
      <c r="Q43" s="243">
        <f>тепло!Q34+' ВС'!R40</f>
        <v>2</v>
      </c>
      <c r="R43" s="243">
        <f>тепло!R34+' ВС'!S40</f>
        <v>6</v>
      </c>
      <c r="S43" s="243">
        <f>тепло!S34+' ВС'!T40</f>
        <v>18</v>
      </c>
      <c r="T43" s="243">
        <f>тепло!T34+' ВС'!U40</f>
        <v>2</v>
      </c>
      <c r="U43" s="243">
        <f>тепло!U34+' ВС'!V40</f>
        <v>2</v>
      </c>
      <c r="V43" s="243">
        <f>тепло!V34+' ВС'!W40</f>
        <v>2</v>
      </c>
      <c r="W43" s="243">
        <f>тепло!W34+' ВС'!X40</f>
        <v>6</v>
      </c>
    </row>
    <row r="44" spans="1:23" ht="18.75" x14ac:dyDescent="0.25">
      <c r="A44" s="49" t="s">
        <v>40</v>
      </c>
      <c r="B44" s="242">
        <v>24.19</v>
      </c>
      <c r="C44" s="242">
        <v>8.06</v>
      </c>
      <c r="D44" s="242">
        <f t="shared" ref="D44:D49" si="15">B44+C44</f>
        <v>32.25</v>
      </c>
      <c r="E44" s="243">
        <f>тепло!E35+' ВС'!F41</f>
        <v>0</v>
      </c>
      <c r="F44" s="243">
        <f>тепло!F35+' ВС'!G41</f>
        <v>0</v>
      </c>
      <c r="G44" s="243">
        <f>тепло!G35+' ВС'!H41</f>
        <v>0</v>
      </c>
      <c r="H44" s="243">
        <f>тепло!H35+' ВС'!I41</f>
        <v>0</v>
      </c>
      <c r="I44" s="243">
        <f>тепло!I35+' ВС'!J41</f>
        <v>0</v>
      </c>
      <c r="J44" s="243">
        <f>тепло!J35+' ВС'!K41</f>
        <v>0</v>
      </c>
      <c r="K44" s="243">
        <f>тепло!K35+' ВС'!L41</f>
        <v>0</v>
      </c>
      <c r="L44" s="243">
        <f>тепло!L35+' ВС'!M41</f>
        <v>0</v>
      </c>
      <c r="M44" s="243">
        <f>тепло!M35+' ВС'!N41</f>
        <v>0</v>
      </c>
      <c r="N44" s="243">
        <f>тепло!N35+' ВС'!O41</f>
        <v>0</v>
      </c>
      <c r="O44" s="243">
        <f>тепло!O35+' ВС'!P41</f>
        <v>0</v>
      </c>
      <c r="P44" s="243">
        <f>тепло!P35+' ВС'!Q41</f>
        <v>0</v>
      </c>
      <c r="Q44" s="243">
        <f>тепло!Q35+' ВС'!R41</f>
        <v>0</v>
      </c>
      <c r="R44" s="243">
        <f>тепло!R35+' ВС'!S41</f>
        <v>0</v>
      </c>
      <c r="S44" s="243">
        <f>тепло!S35+' ВС'!T41</f>
        <v>0</v>
      </c>
      <c r="T44" s="243">
        <f>тепло!T35+' ВС'!U41</f>
        <v>0</v>
      </c>
      <c r="U44" s="243">
        <f>тепло!U35+' ВС'!V41</f>
        <v>0</v>
      </c>
      <c r="V44" s="243">
        <f>тепло!V35+' ВС'!W41</f>
        <v>0</v>
      </c>
      <c r="W44" s="243">
        <f>тепло!W35+' ВС'!X41</f>
        <v>0</v>
      </c>
    </row>
    <row r="45" spans="1:23" ht="18.75" x14ac:dyDescent="0.25">
      <c r="A45" s="48" t="s">
        <v>41</v>
      </c>
      <c r="B45" s="237">
        <v>3032.89</v>
      </c>
      <c r="C45" s="237">
        <v>1010.96</v>
      </c>
      <c r="D45" s="237">
        <f t="shared" si="15"/>
        <v>4043.85</v>
      </c>
      <c r="E45" s="240">
        <f>I45+M45+R45+W45</f>
        <v>3857.8469905756929</v>
      </c>
      <c r="F45" s="240">
        <f>тепло!F36+' ВС'!G42</f>
        <v>454.04605882361648</v>
      </c>
      <c r="G45" s="240">
        <f>тепло!G36+' ВС'!H42</f>
        <v>422.74670071329206</v>
      </c>
      <c r="H45" s="240">
        <f>тепло!H36+' ВС'!I42</f>
        <v>375.83411605374909</v>
      </c>
      <c r="I45" s="240">
        <f>тепло!I36+' ВС'!J42</f>
        <v>1252.6268755906576</v>
      </c>
      <c r="J45" s="240">
        <f>тепло!J36+' ВС'!K42</f>
        <v>354.2858106252877</v>
      </c>
      <c r="K45" s="240">
        <f>тепло!K36+' ВС'!L42</f>
        <v>231.79949999999999</v>
      </c>
      <c r="L45" s="240">
        <f>тепло!L36+' ВС'!M42</f>
        <v>231.79949999999999</v>
      </c>
      <c r="M45" s="240">
        <f>тепло!M36+' ВС'!N42</f>
        <v>817.88481062528763</v>
      </c>
      <c r="N45" s="240">
        <f>тепло!N36+' ВС'!O42</f>
        <v>2070.5116862159457</v>
      </c>
      <c r="O45" s="240">
        <f>тепло!O36+' ВС'!P42</f>
        <v>231.79949999999999</v>
      </c>
      <c r="P45" s="240">
        <f>тепло!P36+' ВС'!Q42</f>
        <v>231.79949999999999</v>
      </c>
      <c r="Q45" s="240">
        <f>тепло!Q36+' ВС'!R42</f>
        <v>231.79949999999999</v>
      </c>
      <c r="R45" s="240">
        <f>тепло!R36+' ВС'!S42</f>
        <v>695.39850000000001</v>
      </c>
      <c r="S45" s="240">
        <f>тепло!S36+' ВС'!T42</f>
        <v>2765.9101862159446</v>
      </c>
      <c r="T45" s="240">
        <f>тепло!T36+' ВС'!U42</f>
        <v>285.1698795271343</v>
      </c>
      <c r="U45" s="240">
        <f>тепло!U36+' ВС'!V42</f>
        <v>373.3773018669151</v>
      </c>
      <c r="V45" s="240">
        <f>тепло!V36+' ВС'!W42</f>
        <v>433.38962296569866</v>
      </c>
      <c r="W45" s="240">
        <f>тепло!W36+' ВС'!X42</f>
        <v>1091.9368043597481</v>
      </c>
    </row>
    <row r="46" spans="1:23" ht="18.75" x14ac:dyDescent="0.25">
      <c r="A46" s="49" t="s">
        <v>42</v>
      </c>
      <c r="B46" s="246">
        <v>9</v>
      </c>
      <c r="C46" s="242">
        <v>3</v>
      </c>
      <c r="D46" s="242">
        <f t="shared" si="15"/>
        <v>12</v>
      </c>
      <c r="E46" s="243">
        <f>тепло!E37+' ВС'!F43</f>
        <v>25.800000000000004</v>
      </c>
      <c r="F46" s="243">
        <f>тепло!F37+' ВС'!G43</f>
        <v>2.1500000000000004</v>
      </c>
      <c r="G46" s="243">
        <f>тепло!G37+' ВС'!H43</f>
        <v>2.1500000000000004</v>
      </c>
      <c r="H46" s="243">
        <f>тепло!H37+' ВС'!I43</f>
        <v>2.1500000000000004</v>
      </c>
      <c r="I46" s="243">
        <f>тепло!I37+' ВС'!J43</f>
        <v>6.4500000000000011</v>
      </c>
      <c r="J46" s="243">
        <f>тепло!J37+' ВС'!K43</f>
        <v>2.1500000000000004</v>
      </c>
      <c r="K46" s="243">
        <f>тепло!K37+' ВС'!L43</f>
        <v>2.1500000000000004</v>
      </c>
      <c r="L46" s="243">
        <f>тепло!L37+' ВС'!M43</f>
        <v>2.1500000000000004</v>
      </c>
      <c r="M46" s="243">
        <f>тепло!M37+' ВС'!N43</f>
        <v>6.4500000000000011</v>
      </c>
      <c r="N46" s="243">
        <f>тепло!N37+' ВС'!O43</f>
        <v>12.900000000000002</v>
      </c>
      <c r="O46" s="243">
        <f>тепло!O37+' ВС'!P43</f>
        <v>2.1500000000000004</v>
      </c>
      <c r="P46" s="243">
        <f>тепло!P37+' ВС'!Q43</f>
        <v>2.1500000000000004</v>
      </c>
      <c r="Q46" s="243">
        <f>тепло!Q37+' ВС'!R43</f>
        <v>2.1500000000000004</v>
      </c>
      <c r="R46" s="243">
        <f>тепло!R37+' ВС'!S43</f>
        <v>6.4500000000000011</v>
      </c>
      <c r="S46" s="243">
        <f>тепло!S37+' ВС'!T43</f>
        <v>19.350000000000001</v>
      </c>
      <c r="T46" s="243">
        <f>тепло!T37+' ВС'!U43</f>
        <v>2.1500000000000004</v>
      </c>
      <c r="U46" s="243">
        <f>тепло!U37+' ВС'!V43</f>
        <v>2.1500000000000004</v>
      </c>
      <c r="V46" s="243">
        <f>тепло!V37+' ВС'!W43</f>
        <v>2.1500000000000004</v>
      </c>
      <c r="W46" s="243">
        <f>тепло!W37+' ВС'!X43</f>
        <v>6.4500000000000011</v>
      </c>
    </row>
    <row r="47" spans="1:23" ht="18.75" x14ac:dyDescent="0.25">
      <c r="A47" s="49" t="s">
        <v>43</v>
      </c>
      <c r="B47" s="242">
        <v>2458.0700000000002</v>
      </c>
      <c r="C47" s="242">
        <v>819.36</v>
      </c>
      <c r="D47" s="242">
        <f t="shared" si="15"/>
        <v>3277.4300000000003</v>
      </c>
      <c r="E47" s="243">
        <f>тепло!E38+' ВС'!F44</f>
        <v>2684.1239999999998</v>
      </c>
      <c r="F47" s="243">
        <f>тепло!F38+' ВС'!G44</f>
        <v>223.67699999999999</v>
      </c>
      <c r="G47" s="243">
        <f>тепло!G38+' ВС'!H44</f>
        <v>223.67699999999999</v>
      </c>
      <c r="H47" s="243">
        <f>тепло!H38+' ВС'!I44</f>
        <v>223.67699999999999</v>
      </c>
      <c r="I47" s="243">
        <f>тепло!I38+' ВС'!J44</f>
        <v>671.03099999999995</v>
      </c>
      <c r="J47" s="243">
        <f>тепло!J38+' ВС'!K44</f>
        <v>223.67699999999999</v>
      </c>
      <c r="K47" s="243">
        <f>тепло!K38+' ВС'!L44</f>
        <v>223.67699999999999</v>
      </c>
      <c r="L47" s="243">
        <f>тепло!L38+' ВС'!M44</f>
        <v>223.67699999999999</v>
      </c>
      <c r="M47" s="243">
        <f>тепло!M38+' ВС'!N44</f>
        <v>671.03099999999995</v>
      </c>
      <c r="N47" s="243">
        <f>тепло!N38+' ВС'!O44</f>
        <v>1342.0619999999999</v>
      </c>
      <c r="O47" s="243">
        <f>тепло!O38+' ВС'!P44</f>
        <v>223.67699999999999</v>
      </c>
      <c r="P47" s="243">
        <f>тепло!P38+' ВС'!Q44</f>
        <v>223.67699999999999</v>
      </c>
      <c r="Q47" s="243">
        <f>тепло!Q38+' ВС'!R44</f>
        <v>223.67699999999999</v>
      </c>
      <c r="R47" s="243">
        <f>тепло!R38+' ВС'!S44</f>
        <v>671.03099999999995</v>
      </c>
      <c r="S47" s="243">
        <f>тепло!S38+' ВС'!T44</f>
        <v>2013.0929999999998</v>
      </c>
      <c r="T47" s="243">
        <f>тепло!T38+' ВС'!U44</f>
        <v>223.67699999999999</v>
      </c>
      <c r="U47" s="243">
        <f>тепло!U38+' ВС'!V44</f>
        <v>223.67699999999999</v>
      </c>
      <c r="V47" s="243">
        <f>тепло!V38+' ВС'!W44</f>
        <v>223.67699999999999</v>
      </c>
      <c r="W47" s="243">
        <f>тепло!W38+' ВС'!X44</f>
        <v>671.03099999999995</v>
      </c>
    </row>
    <row r="48" spans="1:23" ht="18.75" x14ac:dyDescent="0.25">
      <c r="A48" s="49" t="s">
        <v>44</v>
      </c>
      <c r="B48" s="242">
        <v>2081.08</v>
      </c>
      <c r="C48" s="242">
        <v>693.69</v>
      </c>
      <c r="D48" s="242">
        <f t="shared" si="15"/>
        <v>2774.77</v>
      </c>
      <c r="E48" s="243">
        <f>тепло!E39+' ВС'!F45</f>
        <v>2349.12</v>
      </c>
      <c r="F48" s="243">
        <f>тепло!F39+' ВС'!G45</f>
        <v>195.76</v>
      </c>
      <c r="G48" s="243">
        <f>тепло!G39+' ВС'!H45</f>
        <v>195.76</v>
      </c>
      <c r="H48" s="243">
        <f>тепло!H39+' ВС'!I45</f>
        <v>195.76</v>
      </c>
      <c r="I48" s="243">
        <f>тепло!I39+' ВС'!J45</f>
        <v>587.28</v>
      </c>
      <c r="J48" s="243">
        <f>тепло!J39+' ВС'!K45</f>
        <v>195.76</v>
      </c>
      <c r="K48" s="243">
        <f>тепло!K39+' ВС'!L45</f>
        <v>195.76</v>
      </c>
      <c r="L48" s="243">
        <f>тепло!L39+' ВС'!M45</f>
        <v>195.76</v>
      </c>
      <c r="M48" s="243">
        <f>тепло!M39+' ВС'!N45</f>
        <v>587.28</v>
      </c>
      <c r="N48" s="243">
        <f>тепло!N39+' ВС'!O45</f>
        <v>1174.56</v>
      </c>
      <c r="O48" s="243">
        <f>тепло!O39+' ВС'!P45</f>
        <v>195.76</v>
      </c>
      <c r="P48" s="243">
        <f>тепло!P39+' ВС'!Q45</f>
        <v>195.76</v>
      </c>
      <c r="Q48" s="243">
        <f>тепло!Q39+' ВС'!R45</f>
        <v>195.76</v>
      </c>
      <c r="R48" s="243">
        <f>тепло!R39+' ВС'!S45</f>
        <v>587.28</v>
      </c>
      <c r="S48" s="243">
        <f>тепло!S39+' ВС'!T45</f>
        <v>1761.8400000000001</v>
      </c>
      <c r="T48" s="243">
        <f>тепло!T39+' ВС'!U45</f>
        <v>195.76</v>
      </c>
      <c r="U48" s="243">
        <f>тепло!U39+' ВС'!V45</f>
        <v>195.76</v>
      </c>
      <c r="V48" s="243">
        <f>тепло!V39+' ВС'!W45</f>
        <v>195.76</v>
      </c>
      <c r="W48" s="243">
        <f>тепло!W39+' ВС'!X45</f>
        <v>587.28</v>
      </c>
    </row>
    <row r="49" spans="1:23" ht="18.75" x14ac:dyDescent="0.25">
      <c r="A49" s="49" t="s">
        <v>45</v>
      </c>
      <c r="B49" s="242">
        <v>376.98</v>
      </c>
      <c r="C49" s="242">
        <v>125.66</v>
      </c>
      <c r="D49" s="242">
        <f t="shared" si="15"/>
        <v>502.64</v>
      </c>
      <c r="E49" s="243">
        <f>тепло!E40+' ВС'!F46</f>
        <v>335.00400000000002</v>
      </c>
      <c r="F49" s="243">
        <f>тепло!F40+' ВС'!G46</f>
        <v>27.917000000000002</v>
      </c>
      <c r="G49" s="243">
        <f>тепло!G40+' ВС'!H46</f>
        <v>27.917000000000002</v>
      </c>
      <c r="H49" s="243">
        <f>тепло!H40+' ВС'!I46</f>
        <v>27.917000000000002</v>
      </c>
      <c r="I49" s="243">
        <f>тепло!I40+' ВС'!J46</f>
        <v>83.751000000000005</v>
      </c>
      <c r="J49" s="243">
        <f>тепло!J40+' ВС'!K46</f>
        <v>27.917000000000002</v>
      </c>
      <c r="K49" s="243">
        <f>тепло!K40+' ВС'!L46</f>
        <v>27.917000000000002</v>
      </c>
      <c r="L49" s="243">
        <f>тепло!L40+' ВС'!M46</f>
        <v>27.917000000000002</v>
      </c>
      <c r="M49" s="243">
        <f>тепло!M40+' ВС'!N46</f>
        <v>83.751000000000005</v>
      </c>
      <c r="N49" s="243">
        <f>тепло!N40+' ВС'!O46</f>
        <v>167.50200000000001</v>
      </c>
      <c r="O49" s="243">
        <f>тепло!O40+' ВС'!P46</f>
        <v>27.917000000000002</v>
      </c>
      <c r="P49" s="243">
        <f>тепло!P40+' ВС'!Q46</f>
        <v>27.917000000000002</v>
      </c>
      <c r="Q49" s="243">
        <f>тепло!Q40+' ВС'!R46</f>
        <v>27.917000000000002</v>
      </c>
      <c r="R49" s="243">
        <f>тепло!R40+' ВС'!S46</f>
        <v>83.751000000000005</v>
      </c>
      <c r="S49" s="243">
        <f>тепло!S40+' ВС'!T46</f>
        <v>251.25299999999999</v>
      </c>
      <c r="T49" s="243">
        <f>тепло!T40+' ВС'!U46</f>
        <v>27.917000000000002</v>
      </c>
      <c r="U49" s="243">
        <f>тепло!U40+' ВС'!V46</f>
        <v>27.917000000000002</v>
      </c>
      <c r="V49" s="243">
        <f>тепло!V40+' ВС'!W46</f>
        <v>27.917000000000002</v>
      </c>
      <c r="W49" s="243">
        <f>тепло!W40+' ВС'!X46</f>
        <v>83.751000000000005</v>
      </c>
    </row>
    <row r="50" spans="1:23" ht="18.75" x14ac:dyDescent="0.25">
      <c r="A50" s="49" t="s">
        <v>46</v>
      </c>
      <c r="B50" s="242">
        <v>23.24</v>
      </c>
      <c r="C50" s="242">
        <v>7.75</v>
      </c>
      <c r="D50" s="242">
        <v>30.99</v>
      </c>
      <c r="E50" s="243">
        <f>I50+M50+R50+W50</f>
        <v>203.666</v>
      </c>
      <c r="F50" s="243">
        <f>тепло!F41+' ВС'!G47</f>
        <v>28.009999999999998</v>
      </c>
      <c r="G50" s="243">
        <f>тепло!G41+' ВС'!H47</f>
        <v>28.009999999999998</v>
      </c>
      <c r="H50" s="243">
        <f>тепло!H41+' ВС'!I47</f>
        <v>28.009999999999998</v>
      </c>
      <c r="I50" s="243">
        <f>тепло!I41+' ВС'!J47</f>
        <v>84.03</v>
      </c>
      <c r="J50" s="243">
        <f>тепло!J41+' ВС'!K47</f>
        <v>28.009999999999998</v>
      </c>
      <c r="K50" s="243">
        <f>тепло!K41+' ВС'!L47</f>
        <v>3.9544999999999999</v>
      </c>
      <c r="L50" s="243">
        <f>тепло!L41+' ВС'!M47</f>
        <v>3.9544999999999999</v>
      </c>
      <c r="M50" s="243">
        <f>тепло!M41+' ВС'!N47</f>
        <v>35.918999999999997</v>
      </c>
      <c r="N50" s="243">
        <f>тепло!N41+' ВС'!O47</f>
        <v>119.949</v>
      </c>
      <c r="O50" s="243">
        <f>тепло!O41+' ВС'!P47</f>
        <v>3.9544999999999999</v>
      </c>
      <c r="P50" s="243">
        <f>тепло!P41+' ВС'!Q47</f>
        <v>3.9544999999999999</v>
      </c>
      <c r="Q50" s="243">
        <f>тепло!Q41+' ВС'!R47</f>
        <v>3.9544999999999999</v>
      </c>
      <c r="R50" s="243">
        <f>тепло!R41+' ВС'!S47</f>
        <v>11.8635</v>
      </c>
      <c r="S50" s="243">
        <f>тепло!S41+' ВС'!T47</f>
        <v>131.8125</v>
      </c>
      <c r="T50" s="243">
        <f>тепло!T41+' ВС'!U47</f>
        <v>15.833499999999999</v>
      </c>
      <c r="U50" s="243">
        <f>тепло!U41+' ВС'!V47</f>
        <v>28.009999999999998</v>
      </c>
      <c r="V50" s="243">
        <f>тепло!V41+' ВС'!W47</f>
        <v>28.009999999999998</v>
      </c>
      <c r="W50" s="243">
        <f>тепло!W41+' ВС'!X47</f>
        <v>71.853499999999997</v>
      </c>
    </row>
    <row r="51" spans="1:23" ht="18.75" x14ac:dyDescent="0.25">
      <c r="A51" s="49" t="s">
        <v>47</v>
      </c>
      <c r="B51" s="242">
        <f>тепло!B42+' ВС'!C48</f>
        <v>0</v>
      </c>
      <c r="C51" s="242">
        <f t="shared" si="6"/>
        <v>0</v>
      </c>
      <c r="D51" s="242">
        <f>тепло!D42+' ВС'!E48</f>
        <v>0</v>
      </c>
      <c r="E51" s="243">
        <f>тепло!E42+' ВС'!F48</f>
        <v>0</v>
      </c>
      <c r="F51" s="243">
        <f>тепло!F42+' ВС'!G48</f>
        <v>0</v>
      </c>
      <c r="G51" s="243">
        <f>тепло!G42+' ВС'!H48</f>
        <v>0</v>
      </c>
      <c r="H51" s="243">
        <f>тепло!H42+' ВС'!I48</f>
        <v>0</v>
      </c>
      <c r="I51" s="243">
        <f>тепло!I42+' ВС'!J48</f>
        <v>0</v>
      </c>
      <c r="J51" s="243">
        <f>тепло!J42+' ВС'!K48</f>
        <v>0</v>
      </c>
      <c r="K51" s="243">
        <f>тепло!K42+' ВС'!L48</f>
        <v>0</v>
      </c>
      <c r="L51" s="243">
        <f>тепло!L42+' ВС'!M48</f>
        <v>0</v>
      </c>
      <c r="M51" s="243">
        <f>тепло!M42+' ВС'!N48</f>
        <v>0</v>
      </c>
      <c r="N51" s="243">
        <f>тепло!N42+' ВС'!O48</f>
        <v>0</v>
      </c>
      <c r="O51" s="243">
        <f>тепло!O42+' ВС'!P48</f>
        <v>0</v>
      </c>
      <c r="P51" s="243">
        <f>тепло!P42+' ВС'!Q48</f>
        <v>0</v>
      </c>
      <c r="Q51" s="243">
        <f>тепло!Q42+' ВС'!R48</f>
        <v>0</v>
      </c>
      <c r="R51" s="243">
        <f>тепло!R42+' ВС'!S48</f>
        <v>0</v>
      </c>
      <c r="S51" s="243">
        <f>тепло!S42+' ВС'!T48</f>
        <v>0</v>
      </c>
      <c r="T51" s="243">
        <f>тепло!T42+' ВС'!U48</f>
        <v>0</v>
      </c>
      <c r="U51" s="243">
        <f>тепло!U42+' ВС'!V48</f>
        <v>0</v>
      </c>
      <c r="V51" s="243">
        <f>тепло!V42+' ВС'!W48</f>
        <v>0</v>
      </c>
      <c r="W51" s="243">
        <f>тепло!W42+' ВС'!X48</f>
        <v>0</v>
      </c>
    </row>
    <row r="52" spans="1:23" ht="18.75" x14ac:dyDescent="0.25">
      <c r="A52" s="49" t="s">
        <v>48</v>
      </c>
      <c r="B52" s="242">
        <v>16.989999999999998</v>
      </c>
      <c r="C52" s="242">
        <v>5.66</v>
      </c>
      <c r="D52" s="242">
        <f>B52+C52</f>
        <v>22.65</v>
      </c>
      <c r="E52" s="243">
        <f>тепло!E43+' ВС'!F49</f>
        <v>9</v>
      </c>
      <c r="F52" s="243">
        <f>тепло!F43+' ВС'!G49</f>
        <v>0.75</v>
      </c>
      <c r="G52" s="243">
        <f>тепло!G43+' ВС'!H49</f>
        <v>0.75</v>
      </c>
      <c r="H52" s="243">
        <f>тепло!H43+' ВС'!I49</f>
        <v>0.75</v>
      </c>
      <c r="I52" s="243">
        <f>тепло!I43+' ВС'!J49</f>
        <v>2.25</v>
      </c>
      <c r="J52" s="243">
        <f>тепло!J43+' ВС'!K49</f>
        <v>0.75</v>
      </c>
      <c r="K52" s="243">
        <f>тепло!K43+' ВС'!L49</f>
        <v>0.75</v>
      </c>
      <c r="L52" s="243">
        <f>тепло!L43+' ВС'!M49</f>
        <v>0.75</v>
      </c>
      <c r="M52" s="243">
        <f>тепло!M43+' ВС'!N49</f>
        <v>2.25</v>
      </c>
      <c r="N52" s="243">
        <f>тепло!N43+' ВС'!O49</f>
        <v>4.5</v>
      </c>
      <c r="O52" s="243">
        <f>тепло!O43+' ВС'!P49</f>
        <v>0.75</v>
      </c>
      <c r="P52" s="243">
        <f>тепло!P43+' ВС'!Q49</f>
        <v>0.75</v>
      </c>
      <c r="Q52" s="243">
        <f>тепло!Q43+' ВС'!R49</f>
        <v>0.75</v>
      </c>
      <c r="R52" s="243">
        <f>тепло!R43+' ВС'!S49</f>
        <v>2.25</v>
      </c>
      <c r="S52" s="243">
        <f>тепло!S43+' ВС'!T49</f>
        <v>6.75</v>
      </c>
      <c r="T52" s="243">
        <f>тепло!T43+' ВС'!U49</f>
        <v>0.75</v>
      </c>
      <c r="U52" s="243">
        <f>тепло!U43+' ВС'!V49</f>
        <v>0.75</v>
      </c>
      <c r="V52" s="243">
        <f>тепло!V43+' ВС'!W49</f>
        <v>0.75</v>
      </c>
      <c r="W52" s="243">
        <f>тепло!W43+' ВС'!X49</f>
        <v>2.25</v>
      </c>
    </row>
    <row r="53" spans="1:23" ht="18.75" x14ac:dyDescent="0.25">
      <c r="A53" s="49" t="s">
        <v>49</v>
      </c>
      <c r="B53" s="242">
        <v>0</v>
      </c>
      <c r="C53" s="242">
        <v>0</v>
      </c>
      <c r="D53" s="242">
        <v>0</v>
      </c>
      <c r="E53" s="243">
        <f>тепло!E44+' ВС'!F50</f>
        <v>29.454000000000001</v>
      </c>
      <c r="F53" s="243">
        <f>тепло!F44+' ВС'!G50</f>
        <v>2.4544999999999999</v>
      </c>
      <c r="G53" s="243">
        <f>тепло!G44+' ВС'!H50</f>
        <v>2.4544999999999999</v>
      </c>
      <c r="H53" s="243">
        <f>тепло!H44+' ВС'!I50</f>
        <v>2.4544999999999999</v>
      </c>
      <c r="I53" s="243">
        <f>тепло!I44+' ВС'!J50</f>
        <v>7.3635000000000002</v>
      </c>
      <c r="J53" s="243">
        <f>тепло!J44+' ВС'!K50</f>
        <v>2.4544999999999999</v>
      </c>
      <c r="K53" s="243">
        <f>тепло!K44+' ВС'!L50</f>
        <v>2.4544999999999999</v>
      </c>
      <c r="L53" s="243">
        <f>тепло!L44+' ВС'!M50</f>
        <v>2.4544999999999999</v>
      </c>
      <c r="M53" s="243">
        <f>тепло!M44+' ВС'!N50</f>
        <v>7.3635000000000002</v>
      </c>
      <c r="N53" s="243">
        <f>тепло!N44+' ВС'!O50</f>
        <v>14.727</v>
      </c>
      <c r="O53" s="243">
        <f>тепло!O44+' ВС'!P50</f>
        <v>2.4544999999999999</v>
      </c>
      <c r="P53" s="243">
        <f>тепло!P44+' ВС'!Q50</f>
        <v>2.4544999999999999</v>
      </c>
      <c r="Q53" s="243">
        <f>тепло!Q44+' ВС'!R50</f>
        <v>2.4544999999999999</v>
      </c>
      <c r="R53" s="243">
        <f>тепло!R44+' ВС'!S50</f>
        <v>7.3635000000000002</v>
      </c>
      <c r="S53" s="243">
        <f>тепло!S44+' ВС'!T50</f>
        <v>22.090499999999999</v>
      </c>
      <c r="T53" s="243">
        <f>тепло!T44+' ВС'!U50</f>
        <v>2.4544999999999999</v>
      </c>
      <c r="U53" s="243">
        <f>тепло!U44+' ВС'!V50</f>
        <v>2.4544999999999999</v>
      </c>
      <c r="V53" s="243">
        <f>тепло!V44+' ВС'!W50</f>
        <v>2.4544999999999999</v>
      </c>
      <c r="W53" s="243">
        <f>тепло!W44+' ВС'!X50</f>
        <v>7.3635000000000002</v>
      </c>
    </row>
    <row r="54" spans="1:23" ht="18.75" x14ac:dyDescent="0.25">
      <c r="A54" s="49" t="s">
        <v>50</v>
      </c>
      <c r="B54" s="242">
        <v>6.25</v>
      </c>
      <c r="C54" s="242">
        <v>2.08</v>
      </c>
      <c r="D54" s="242">
        <f>B54+C54</f>
        <v>8.33</v>
      </c>
      <c r="E54" s="243">
        <f>I54+M54+R54+W54</f>
        <v>165.21199999999999</v>
      </c>
      <c r="F54" s="243">
        <f>тепло!F45+' ВС'!G51</f>
        <v>24.805499999999999</v>
      </c>
      <c r="G54" s="243">
        <f>тепло!G45+' ВС'!H51</f>
        <v>24.805499999999999</v>
      </c>
      <c r="H54" s="243">
        <f>тепло!H45+' ВС'!I51</f>
        <v>24.805499999999999</v>
      </c>
      <c r="I54" s="243">
        <f>тепло!I45+' ВС'!J51</f>
        <v>74.416499999999999</v>
      </c>
      <c r="J54" s="243">
        <f>тепло!J45+' ВС'!K51</f>
        <v>24.805499999999999</v>
      </c>
      <c r="K54" s="243">
        <f>тепло!K45+' ВС'!L51</f>
        <v>0.75</v>
      </c>
      <c r="L54" s="243">
        <f>тепло!L45+' ВС'!M51</f>
        <v>0.75</v>
      </c>
      <c r="M54" s="243">
        <f>тепло!M45+' ВС'!N51</f>
        <v>26.305499999999999</v>
      </c>
      <c r="N54" s="243">
        <f>тепло!N45+' ВС'!O51</f>
        <v>100.72199999999999</v>
      </c>
      <c r="O54" s="243">
        <f>тепло!O45+' ВС'!P51</f>
        <v>0.75</v>
      </c>
      <c r="P54" s="243">
        <f>тепло!P45+' ВС'!Q51</f>
        <v>0.75</v>
      </c>
      <c r="Q54" s="243">
        <f>тепло!Q45+' ВС'!R51</f>
        <v>0.75</v>
      </c>
      <c r="R54" s="243">
        <f>тепло!R45+' ВС'!S51</f>
        <v>2.25</v>
      </c>
      <c r="S54" s="243">
        <f>тепло!S45+' ВС'!T51</f>
        <v>102.97199999999999</v>
      </c>
      <c r="T54" s="243">
        <f>тепло!T45+' ВС'!U51</f>
        <v>12.629</v>
      </c>
      <c r="U54" s="243">
        <f>тепло!U45+' ВС'!V51</f>
        <v>24.805499999999999</v>
      </c>
      <c r="V54" s="243">
        <f>тепло!V45+' ВС'!W51</f>
        <v>24.805499999999999</v>
      </c>
      <c r="W54" s="243">
        <f>тепло!W45+' ВС'!X51</f>
        <v>62.239999999999995</v>
      </c>
    </row>
    <row r="55" spans="1:23" ht="18.75" x14ac:dyDescent="0.25">
      <c r="A55" s="49" t="s">
        <v>51</v>
      </c>
      <c r="B55" s="242">
        <f>тепло!B48+' ВС'!C52</f>
        <v>0</v>
      </c>
      <c r="C55" s="242">
        <f t="shared" si="6"/>
        <v>0</v>
      </c>
      <c r="D55" s="242">
        <f>тепло!D46+' ВС'!E52</f>
        <v>0</v>
      </c>
      <c r="E55" s="243">
        <f>тепло!E46+' ВС'!F52</f>
        <v>0</v>
      </c>
      <c r="F55" s="243">
        <f>тепло!F46+' ВС'!G52</f>
        <v>0</v>
      </c>
      <c r="G55" s="243">
        <f>тепло!G46+' ВС'!H52</f>
        <v>0</v>
      </c>
      <c r="H55" s="243">
        <f>тепло!H46+' ВС'!I52</f>
        <v>0</v>
      </c>
      <c r="I55" s="243">
        <f>тепло!I46+' ВС'!J52</f>
        <v>0</v>
      </c>
      <c r="J55" s="243">
        <f>тепло!J46+' ВС'!K52</f>
        <v>0</v>
      </c>
      <c r="K55" s="243">
        <f>тепло!K46+' ВС'!L52</f>
        <v>0</v>
      </c>
      <c r="L55" s="243">
        <f>тепло!L46+' ВС'!M52</f>
        <v>0</v>
      </c>
      <c r="M55" s="243">
        <f>тепло!M46+' ВС'!N52</f>
        <v>0</v>
      </c>
      <c r="N55" s="243">
        <f>тепло!N46+' ВС'!O52</f>
        <v>0</v>
      </c>
      <c r="O55" s="243">
        <f>тепло!O46+' ВС'!P52</f>
        <v>0</v>
      </c>
      <c r="P55" s="243">
        <f>тепло!P46+' ВС'!Q52</f>
        <v>0</v>
      </c>
      <c r="Q55" s="243">
        <f>тепло!Q46+' ВС'!R52</f>
        <v>0</v>
      </c>
      <c r="R55" s="243">
        <f>тепло!R46+' ВС'!S52</f>
        <v>0</v>
      </c>
      <c r="S55" s="243">
        <f>тепло!S46+' ВС'!T52</f>
        <v>0</v>
      </c>
      <c r="T55" s="243">
        <f>тепло!T46+' ВС'!U52</f>
        <v>0</v>
      </c>
      <c r="U55" s="243">
        <f>тепло!U46+' ВС'!V52</f>
        <v>0</v>
      </c>
      <c r="V55" s="243">
        <f>тепло!V46+' ВС'!W52</f>
        <v>0</v>
      </c>
      <c r="W55" s="243">
        <f>тепло!W46+' ВС'!X52</f>
        <v>0</v>
      </c>
    </row>
    <row r="56" spans="1:23" ht="37.5" x14ac:dyDescent="0.25">
      <c r="A56" s="49" t="s">
        <v>88</v>
      </c>
      <c r="B56" s="242">
        <v>20.399999999999999</v>
      </c>
      <c r="C56" s="242">
        <v>6.8</v>
      </c>
      <c r="D56" s="242">
        <f>B56+C56</f>
        <v>27.2</v>
      </c>
      <c r="E56" s="243">
        <f>тепло!E47+' ВС'!F53</f>
        <v>21.96</v>
      </c>
      <c r="F56" s="243">
        <f>тепло!F47+' ВС'!G53</f>
        <v>1.83</v>
      </c>
      <c r="G56" s="243">
        <f>тепло!G47+' ВС'!H53</f>
        <v>1.83</v>
      </c>
      <c r="H56" s="243">
        <f>тепло!H47+' ВС'!I53</f>
        <v>1.83</v>
      </c>
      <c r="I56" s="243">
        <f>тепло!I47+' ВС'!J53</f>
        <v>5.49</v>
      </c>
      <c r="J56" s="243">
        <f>тепло!J47+' ВС'!K53</f>
        <v>1.83</v>
      </c>
      <c r="K56" s="243">
        <f>тепло!K47+' ВС'!L53</f>
        <v>1.83</v>
      </c>
      <c r="L56" s="243">
        <f>тепло!L47+' ВС'!M53</f>
        <v>1.83</v>
      </c>
      <c r="M56" s="243">
        <f>тепло!M47+' ВС'!N53</f>
        <v>5.49</v>
      </c>
      <c r="N56" s="243">
        <f>тепло!N47+' ВС'!O53</f>
        <v>10.98</v>
      </c>
      <c r="O56" s="243">
        <f>тепло!O47+' ВС'!P53</f>
        <v>1.83</v>
      </c>
      <c r="P56" s="243">
        <f>тепло!P47+' ВС'!Q53</f>
        <v>1.83</v>
      </c>
      <c r="Q56" s="243">
        <f>тепло!Q47+' ВС'!R53</f>
        <v>1.83</v>
      </c>
      <c r="R56" s="243">
        <f>тепло!R47+' ВС'!S53</f>
        <v>5.49</v>
      </c>
      <c r="S56" s="243">
        <f>тепло!S47+' ВС'!T53</f>
        <v>16.47</v>
      </c>
      <c r="T56" s="243">
        <f>тепло!T47+' ВС'!U53</f>
        <v>1.83</v>
      </c>
      <c r="U56" s="243">
        <f>тепло!U47+' ВС'!V53</f>
        <v>1.83</v>
      </c>
      <c r="V56" s="243">
        <f>тепло!V47+' ВС'!W53</f>
        <v>1.83</v>
      </c>
      <c r="W56" s="243">
        <f>тепло!W47+' ВС'!X53</f>
        <v>5.49</v>
      </c>
    </row>
    <row r="57" spans="1:23" ht="18.75" x14ac:dyDescent="0.25">
      <c r="A57" s="49" t="s">
        <v>81</v>
      </c>
      <c r="B57" s="242">
        <v>0</v>
      </c>
      <c r="C57" s="242">
        <v>0</v>
      </c>
      <c r="D57" s="242">
        <f>тепло!D48+' ВС'!E54</f>
        <v>0</v>
      </c>
      <c r="E57" s="243">
        <f>тепло!E48+' ВС'!F54</f>
        <v>0</v>
      </c>
      <c r="F57" s="243">
        <f>тепло!F48+' ВС'!G54</f>
        <v>0</v>
      </c>
      <c r="G57" s="243">
        <f>тепло!G48+' ВС'!H54</f>
        <v>0</v>
      </c>
      <c r="H57" s="243">
        <f>тепло!H48+' ВС'!I54</f>
        <v>0</v>
      </c>
      <c r="I57" s="243">
        <f>тепло!I48+' ВС'!J54</f>
        <v>0</v>
      </c>
      <c r="J57" s="243">
        <f>тепло!J48+' ВС'!K54</f>
        <v>0</v>
      </c>
      <c r="K57" s="243">
        <f>тепло!K48+' ВС'!L54</f>
        <v>0</v>
      </c>
      <c r="L57" s="243">
        <f>тепло!L48+' ВС'!M54</f>
        <v>0</v>
      </c>
      <c r="M57" s="243">
        <f>тепло!M48+' ВС'!N54</f>
        <v>0</v>
      </c>
      <c r="N57" s="243">
        <f>тепло!N48+' ВС'!O54</f>
        <v>0</v>
      </c>
      <c r="O57" s="243">
        <f>тепло!O48+' ВС'!P54</f>
        <v>0</v>
      </c>
      <c r="P57" s="243">
        <f>тепло!P48+' ВС'!Q54</f>
        <v>0</v>
      </c>
      <c r="Q57" s="243">
        <f>тепло!Q48+' ВС'!R54</f>
        <v>0</v>
      </c>
      <c r="R57" s="243">
        <f>тепло!R48+' ВС'!S54</f>
        <v>0</v>
      </c>
      <c r="S57" s="243">
        <f>тепло!S48+' ВС'!T54</f>
        <v>0</v>
      </c>
      <c r="T57" s="243">
        <f>тепло!T48+' ВС'!U54</f>
        <v>0</v>
      </c>
      <c r="U57" s="243">
        <f>тепло!U48+' ВС'!V54</f>
        <v>0</v>
      </c>
      <c r="V57" s="243">
        <f>тепло!V48+' ВС'!W54</f>
        <v>0</v>
      </c>
      <c r="W57" s="243">
        <f>тепло!W48+' ВС'!X54</f>
        <v>0</v>
      </c>
    </row>
    <row r="58" spans="1:23" ht="18.75" x14ac:dyDescent="0.25">
      <c r="A58" s="49" t="s">
        <v>52</v>
      </c>
      <c r="B58" s="242">
        <v>238.18</v>
      </c>
      <c r="C58" s="242">
        <v>79.39</v>
      </c>
      <c r="D58" s="242">
        <f>B58+C58</f>
        <v>317.57</v>
      </c>
      <c r="E58" s="243">
        <f>I58+M58+R58+W58</f>
        <v>68.814999999999998</v>
      </c>
      <c r="F58" s="243">
        <f>тепло!F49+' ВС'!G55</f>
        <v>10.324</v>
      </c>
      <c r="G58" s="243">
        <f>тепло!G49+' ВС'!H55</f>
        <v>10.324</v>
      </c>
      <c r="H58" s="243">
        <f>тепло!H49+' ВС'!I55</f>
        <v>10.324</v>
      </c>
      <c r="I58" s="243">
        <f>тепло!I49+' ВС'!J55</f>
        <v>30.972000000000001</v>
      </c>
      <c r="J58" s="243">
        <f>тепло!J49+' ВС'!K55</f>
        <v>10.324</v>
      </c>
      <c r="K58" s="243">
        <f>тепло!K49+' ВС'!L55</f>
        <v>0.188</v>
      </c>
      <c r="L58" s="243">
        <f>тепло!L49+' ВС'!M55</f>
        <v>0.188</v>
      </c>
      <c r="M58" s="243">
        <f>тепло!M49+' ВС'!N55</f>
        <v>10.700000000000001</v>
      </c>
      <c r="N58" s="243">
        <f>тепло!N49+' ВС'!O55</f>
        <v>41.672000000000004</v>
      </c>
      <c r="O58" s="243">
        <f>тепло!O49+' ВС'!P55</f>
        <v>0.188</v>
      </c>
      <c r="P58" s="243">
        <f>тепло!P49+' ВС'!Q55</f>
        <v>0.188</v>
      </c>
      <c r="Q58" s="243">
        <f>тепло!Q49+' ВС'!R55</f>
        <v>0.188</v>
      </c>
      <c r="R58" s="243">
        <f>тепло!R49+' ВС'!S55</f>
        <v>0.56400000000000006</v>
      </c>
      <c r="S58" s="243">
        <f>тепло!S49+' ВС'!T55</f>
        <v>42.236000000000004</v>
      </c>
      <c r="T58" s="243">
        <f>тепло!T49+' ВС'!U55</f>
        <v>5.931</v>
      </c>
      <c r="U58" s="243">
        <f>тепло!U49+' ВС'!V55</f>
        <v>10.324</v>
      </c>
      <c r="V58" s="243">
        <f>тепло!V49+' ВС'!W55</f>
        <v>10.324</v>
      </c>
      <c r="W58" s="243">
        <f>тепло!W49+' ВС'!X55</f>
        <v>26.579000000000001</v>
      </c>
    </row>
    <row r="59" spans="1:23" ht="18.75" x14ac:dyDescent="0.25">
      <c r="A59" s="49" t="s">
        <v>53</v>
      </c>
      <c r="B59" s="242">
        <f>тепло!B50+' ВС'!C56</f>
        <v>0</v>
      </c>
      <c r="C59" s="242">
        <f t="shared" si="6"/>
        <v>0</v>
      </c>
      <c r="D59" s="242">
        <f>тепло!D50+' ВС'!E56</f>
        <v>0</v>
      </c>
      <c r="E59" s="243">
        <f>тепло!E50+' ВС'!F56</f>
        <v>0</v>
      </c>
      <c r="F59" s="243">
        <f>тепло!F50+' ВС'!G56</f>
        <v>0</v>
      </c>
      <c r="G59" s="243">
        <f>тепло!G50+' ВС'!H56</f>
        <v>0</v>
      </c>
      <c r="H59" s="243">
        <f>тепло!H50+' ВС'!I56</f>
        <v>0</v>
      </c>
      <c r="I59" s="243">
        <f>тепло!I50+' ВС'!J56</f>
        <v>0</v>
      </c>
      <c r="J59" s="243">
        <f>тепло!J50+' ВС'!K56</f>
        <v>0</v>
      </c>
      <c r="K59" s="243">
        <f>тепло!K50+' ВС'!L56</f>
        <v>0</v>
      </c>
      <c r="L59" s="243">
        <f>тепло!L50+' ВС'!M56</f>
        <v>0</v>
      </c>
      <c r="M59" s="243">
        <f>тепло!M50+' ВС'!N56</f>
        <v>0</v>
      </c>
      <c r="N59" s="243">
        <f>тепло!N50+' ВС'!O56</f>
        <v>0</v>
      </c>
      <c r="O59" s="243">
        <f>тепло!O50+' ВС'!P56</f>
        <v>0</v>
      </c>
      <c r="P59" s="243">
        <f>тепло!P50+' ВС'!Q56</f>
        <v>0</v>
      </c>
      <c r="Q59" s="243">
        <f>тепло!Q50+' ВС'!R56</f>
        <v>0</v>
      </c>
      <c r="R59" s="243">
        <f>тепло!R50+' ВС'!S56</f>
        <v>0</v>
      </c>
      <c r="S59" s="243">
        <f>тепло!S50+' ВС'!T56</f>
        <v>0</v>
      </c>
      <c r="T59" s="243">
        <f>тепло!T50+' ВС'!U56</f>
        <v>0</v>
      </c>
      <c r="U59" s="243">
        <f>тепло!U50+' ВС'!V56</f>
        <v>0</v>
      </c>
      <c r="V59" s="243">
        <f>тепло!V50+' ВС'!W56</f>
        <v>0</v>
      </c>
      <c r="W59" s="243">
        <f>тепло!W50+' ВС'!X56</f>
        <v>0</v>
      </c>
    </row>
    <row r="60" spans="1:23" ht="18.75" x14ac:dyDescent="0.25">
      <c r="A60" s="49" t="s">
        <v>86</v>
      </c>
      <c r="B60" s="242">
        <v>104.11</v>
      </c>
      <c r="C60" s="242">
        <v>34.700000000000003</v>
      </c>
      <c r="D60" s="242">
        <f>B60+C60</f>
        <v>138.81</v>
      </c>
      <c r="E60" s="243">
        <f>I60+M60+R60+W60</f>
        <v>66.558999999999997</v>
      </c>
      <c r="F60" s="243">
        <f>тепло!F51+' ВС'!G57</f>
        <v>10.135999999999999</v>
      </c>
      <c r="G60" s="243">
        <f>тепло!G51+' ВС'!H57</f>
        <v>10.135999999999999</v>
      </c>
      <c r="H60" s="243">
        <f>тепло!H51+' ВС'!I57</f>
        <v>10.135999999999999</v>
      </c>
      <c r="I60" s="243">
        <f>тепло!I51+' ВС'!J57</f>
        <v>30.407999999999998</v>
      </c>
      <c r="J60" s="243">
        <f>тепло!J51+' ВС'!K57</f>
        <v>10.135999999999999</v>
      </c>
      <c r="K60" s="243">
        <f>тепло!K51+' ВС'!L57</f>
        <v>0</v>
      </c>
      <c r="L60" s="243">
        <f>тепло!L51+' ВС'!M57</f>
        <v>0</v>
      </c>
      <c r="M60" s="243">
        <f>тепло!M51+' ВС'!N57</f>
        <v>10.135999999999999</v>
      </c>
      <c r="N60" s="243">
        <f>тепло!N51+' ВС'!O57</f>
        <v>40.543999999999997</v>
      </c>
      <c r="O60" s="243">
        <f>тепло!O51+' ВС'!P57</f>
        <v>0</v>
      </c>
      <c r="P60" s="243">
        <f>тепло!P51+' ВС'!Q57</f>
        <v>0</v>
      </c>
      <c r="Q60" s="243">
        <f>тепло!Q51+' ВС'!R57</f>
        <v>0</v>
      </c>
      <c r="R60" s="243">
        <f>тепло!R51+' ВС'!S57</f>
        <v>0</v>
      </c>
      <c r="S60" s="243">
        <f>тепло!S51+' ВС'!T57</f>
        <v>40.543999999999997</v>
      </c>
      <c r="T60" s="243">
        <f>тепло!T51+' ВС'!U57</f>
        <v>5.7430000000000003</v>
      </c>
      <c r="U60" s="243">
        <f>тепло!U51+' ВС'!V57</f>
        <v>10.135999999999999</v>
      </c>
      <c r="V60" s="243">
        <f>тепло!V51+' ВС'!W57</f>
        <v>10.135999999999999</v>
      </c>
      <c r="W60" s="243">
        <f>тепло!W51+' ВС'!X57</f>
        <v>26.015000000000001</v>
      </c>
    </row>
    <row r="61" spans="1:23" ht="18.75" x14ac:dyDescent="0.25">
      <c r="A61" s="49" t="s">
        <v>89</v>
      </c>
      <c r="B61" s="242">
        <v>1.1599999999999999</v>
      </c>
      <c r="C61" s="242">
        <v>0.39</v>
      </c>
      <c r="D61" s="242">
        <f>B61+C61</f>
        <v>1.5499999999999998</v>
      </c>
      <c r="E61" s="243">
        <f>тепло!E52+' ВС'!F58</f>
        <v>2.2560000000000002</v>
      </c>
      <c r="F61" s="243">
        <f>тепло!F52+' ВС'!G58</f>
        <v>0.188</v>
      </c>
      <c r="G61" s="243">
        <f>тепло!G52+' ВС'!H58</f>
        <v>0.188</v>
      </c>
      <c r="H61" s="243">
        <f>тепло!H52+' ВС'!I58</f>
        <v>0.188</v>
      </c>
      <c r="I61" s="243">
        <f>тепло!I52+' ВС'!J58</f>
        <v>0.56400000000000006</v>
      </c>
      <c r="J61" s="243">
        <f>тепло!J52+' ВС'!K58</f>
        <v>0.188</v>
      </c>
      <c r="K61" s="243">
        <f>тепло!K52+' ВС'!L58</f>
        <v>0.188</v>
      </c>
      <c r="L61" s="243">
        <f>тепло!L52+' ВС'!M58</f>
        <v>0.188</v>
      </c>
      <c r="M61" s="243">
        <f>тепло!M52+' ВС'!N58</f>
        <v>0.56400000000000006</v>
      </c>
      <c r="N61" s="243">
        <f>тепло!N52+' ВС'!O58</f>
        <v>1.1280000000000001</v>
      </c>
      <c r="O61" s="243">
        <f>тепло!O52+' ВС'!P58</f>
        <v>0.188</v>
      </c>
      <c r="P61" s="243">
        <f>тепло!P52+' ВС'!Q58</f>
        <v>0.188</v>
      </c>
      <c r="Q61" s="243">
        <f>тепло!Q52+' ВС'!R58</f>
        <v>0.188</v>
      </c>
      <c r="R61" s="243">
        <f>тепло!R52+' ВС'!S58</f>
        <v>0.56400000000000006</v>
      </c>
      <c r="S61" s="243">
        <f>тепло!S52+' ВС'!T58</f>
        <v>1.6920000000000002</v>
      </c>
      <c r="T61" s="243">
        <f>тепло!T52+' ВС'!U58</f>
        <v>0.188</v>
      </c>
      <c r="U61" s="243">
        <f>тепло!U52+' ВС'!V58</f>
        <v>0.188</v>
      </c>
      <c r="V61" s="243">
        <f>тепло!V52+' ВС'!W58</f>
        <v>0.188</v>
      </c>
      <c r="W61" s="243">
        <f>тепло!W52+' ВС'!X58</f>
        <v>0.56400000000000006</v>
      </c>
    </row>
    <row r="62" spans="1:23" ht="18.75" x14ac:dyDescent="0.25">
      <c r="A62" s="49" t="s">
        <v>87</v>
      </c>
      <c r="B62" s="242">
        <v>132.91</v>
      </c>
      <c r="C62" s="242">
        <v>44.3</v>
      </c>
      <c r="D62" s="242">
        <f>B62+C62</f>
        <v>177.20999999999998</v>
      </c>
      <c r="E62" s="243">
        <f>I62+M62+R62+W62</f>
        <v>52.024999999999999</v>
      </c>
      <c r="F62" s="243">
        <f>тепло!F53+' ВС'!G59</f>
        <v>7.85</v>
      </c>
      <c r="G62" s="243">
        <f>тепло!G53+' ВС'!H59</f>
        <v>7.85</v>
      </c>
      <c r="H62" s="243">
        <f>тепло!H53+' ВС'!I59</f>
        <v>7.85</v>
      </c>
      <c r="I62" s="243">
        <f>тепло!I53+' ВС'!J59</f>
        <v>23.549999999999997</v>
      </c>
      <c r="J62" s="243">
        <f>тепло!J53+' ВС'!K59</f>
        <v>7.85</v>
      </c>
      <c r="K62" s="243">
        <f>тепло!K53+' ВС'!L59</f>
        <v>0</v>
      </c>
      <c r="L62" s="243">
        <f>тепло!L53+' ВС'!M59</f>
        <v>0</v>
      </c>
      <c r="M62" s="243">
        <f>тепло!M53+' ВС'!N59</f>
        <v>7.85</v>
      </c>
      <c r="N62" s="243">
        <f>тепло!N53+' ВС'!O59</f>
        <v>31.4</v>
      </c>
      <c r="O62" s="243">
        <f>тепло!O53+' ВС'!P59</f>
        <v>0</v>
      </c>
      <c r="P62" s="243">
        <f>тепло!P53+' ВС'!Q59</f>
        <v>0</v>
      </c>
      <c r="Q62" s="243">
        <f>тепло!Q53+' ВС'!R59</f>
        <v>0</v>
      </c>
      <c r="R62" s="243">
        <f>тепло!R53+' ВС'!S59</f>
        <v>0</v>
      </c>
      <c r="S62" s="243">
        <f>тепло!S53+' ВС'!T59</f>
        <v>31.4</v>
      </c>
      <c r="T62" s="243">
        <f>тепло!T53+' ВС'!U59</f>
        <v>4.9249999999999998</v>
      </c>
      <c r="U62" s="243">
        <f>тепло!U53+' ВС'!V59</f>
        <v>7.85</v>
      </c>
      <c r="V62" s="243">
        <f>тепло!V53+' ВС'!W59</f>
        <v>7.85</v>
      </c>
      <c r="W62" s="243">
        <f>тепло!W53+' ВС'!X59</f>
        <v>20.625</v>
      </c>
    </row>
    <row r="63" spans="1:23" ht="18.75" x14ac:dyDescent="0.25">
      <c r="A63" s="49" t="s">
        <v>101</v>
      </c>
      <c r="B63" s="242">
        <f>тепло!B56+' ВС'!C60</f>
        <v>0</v>
      </c>
      <c r="C63" s="242">
        <f t="shared" si="6"/>
        <v>0</v>
      </c>
      <c r="D63" s="242">
        <f>тепло!D54+' ВС'!E60</f>
        <v>0</v>
      </c>
      <c r="E63" s="243">
        <f>тепло!E54+' ВС'!F60</f>
        <v>0</v>
      </c>
      <c r="F63" s="243">
        <f>тепло!F54+' ВС'!G60</f>
        <v>0</v>
      </c>
      <c r="G63" s="243">
        <f>тепло!G54+' ВС'!H60</f>
        <v>0</v>
      </c>
      <c r="H63" s="243">
        <f>тепло!H54+' ВС'!I60</f>
        <v>0</v>
      </c>
      <c r="I63" s="243">
        <f>тепло!I54+' ВС'!J60</f>
        <v>0</v>
      </c>
      <c r="J63" s="243">
        <f>тепло!J54+' ВС'!K60</f>
        <v>0</v>
      </c>
      <c r="K63" s="243">
        <f>тепло!K54+' ВС'!L60</f>
        <v>0</v>
      </c>
      <c r="L63" s="243">
        <f>тепло!L54+' ВС'!M60</f>
        <v>0</v>
      </c>
      <c r="M63" s="243">
        <f>тепло!M54+' ВС'!N60</f>
        <v>0</v>
      </c>
      <c r="N63" s="243">
        <f>тепло!N54+' ВС'!O60</f>
        <v>0</v>
      </c>
      <c r="O63" s="243">
        <f>тепло!O54+' ВС'!P60</f>
        <v>0</v>
      </c>
      <c r="P63" s="243">
        <f>тепло!P54+' ВС'!Q60</f>
        <v>0</v>
      </c>
      <c r="Q63" s="243">
        <f>тепло!Q54+' ВС'!R60</f>
        <v>0</v>
      </c>
      <c r="R63" s="243">
        <f>тепло!R54+' ВС'!S60</f>
        <v>0</v>
      </c>
      <c r="S63" s="243">
        <f>тепло!S54+' ВС'!T60</f>
        <v>0</v>
      </c>
      <c r="T63" s="243">
        <f>тепло!T54+' ВС'!U60</f>
        <v>0</v>
      </c>
      <c r="U63" s="243">
        <f>тепло!U54+' ВС'!V60</f>
        <v>0</v>
      </c>
      <c r="V63" s="243">
        <f>тепло!V54+' ВС'!W60</f>
        <v>0</v>
      </c>
      <c r="W63" s="243">
        <f>тепло!W54+' ВС'!X60</f>
        <v>0</v>
      </c>
    </row>
    <row r="64" spans="1:23" ht="18.75" x14ac:dyDescent="0.25">
      <c r="A64" s="49" t="s">
        <v>102</v>
      </c>
      <c r="B64" s="242">
        <v>242.53</v>
      </c>
      <c r="C64" s="242">
        <v>80.84</v>
      </c>
      <c r="D64" s="242">
        <f>B64+C64</f>
        <v>323.37</v>
      </c>
      <c r="E64" s="243">
        <f>I64+M64+R64+W64</f>
        <v>801.45699057569323</v>
      </c>
      <c r="F64" s="243">
        <f>тепло!F55+' ВС'!G61</f>
        <v>180.20505882361644</v>
      </c>
      <c r="G64" s="243">
        <f>тепло!G55+' ВС'!H61</f>
        <v>148.90570071329205</v>
      </c>
      <c r="H64" s="243">
        <f>тепло!H55+' ВС'!I61</f>
        <v>101.99311605374906</v>
      </c>
      <c r="I64" s="243">
        <f>тепло!I55+' ВС'!J61</f>
        <v>431.10387559065759</v>
      </c>
      <c r="J64" s="243">
        <f>тепло!J55+' ВС'!K61</f>
        <v>80.444810625287658</v>
      </c>
      <c r="K64" s="243">
        <f>тепло!K55+' ВС'!L61</f>
        <v>0</v>
      </c>
      <c r="L64" s="243">
        <f>тепло!L55+' ВС'!M61</f>
        <v>0</v>
      </c>
      <c r="M64" s="243">
        <f>тепло!M55+' ВС'!N61</f>
        <v>80.444810625287658</v>
      </c>
      <c r="N64" s="243">
        <f>тепло!N55+' ВС'!O61</f>
        <v>511.54868621594528</v>
      </c>
      <c r="O64" s="243">
        <f>тепло!O55+' ВС'!P61</f>
        <v>0</v>
      </c>
      <c r="P64" s="243">
        <f>тепло!P55+' ВС'!Q61</f>
        <v>0</v>
      </c>
      <c r="Q64" s="243">
        <f>тепло!Q55+' ВС'!R61</f>
        <v>0</v>
      </c>
      <c r="R64" s="243">
        <f>тепло!R55+' ВС'!S61</f>
        <v>0</v>
      </c>
      <c r="S64" s="243">
        <f>тепло!S55+' ВС'!T61</f>
        <v>511.54868621594528</v>
      </c>
      <c r="T64" s="243">
        <f>тепло!T55+' ВС'!U61</f>
        <v>30.823379527134243</v>
      </c>
      <c r="U64" s="243">
        <f>тепло!U55+' ВС'!V61</f>
        <v>99.536301866915082</v>
      </c>
      <c r="V64" s="243">
        <f>тепло!V55+' ВС'!W61</f>
        <v>159.54862296569866</v>
      </c>
      <c r="W64" s="243">
        <f>тепло!W55+' ВС'!X61</f>
        <v>289.90830435974794</v>
      </c>
    </row>
    <row r="65" spans="1:23" ht="18.75" x14ac:dyDescent="0.25">
      <c r="A65" s="49" t="s">
        <v>293</v>
      </c>
      <c r="B65" s="242">
        <v>0</v>
      </c>
      <c r="C65" s="242">
        <f t="shared" si="6"/>
        <v>0</v>
      </c>
      <c r="D65" s="242">
        <v>0</v>
      </c>
      <c r="E65" s="243">
        <v>0</v>
      </c>
      <c r="F65" s="243">
        <v>0</v>
      </c>
      <c r="G65" s="243">
        <v>0</v>
      </c>
      <c r="H65" s="243">
        <v>0</v>
      </c>
      <c r="I65" s="243">
        <v>0</v>
      </c>
      <c r="J65" s="243">
        <v>0</v>
      </c>
      <c r="K65" s="243">
        <v>0</v>
      </c>
      <c r="L65" s="243">
        <v>0</v>
      </c>
      <c r="M65" s="243">
        <v>0</v>
      </c>
      <c r="N65" s="243">
        <v>0</v>
      </c>
      <c r="O65" s="243">
        <v>0</v>
      </c>
      <c r="P65" s="243">
        <v>0</v>
      </c>
      <c r="Q65" s="243">
        <v>0</v>
      </c>
      <c r="R65" s="243">
        <v>0</v>
      </c>
      <c r="S65" s="243">
        <v>0</v>
      </c>
      <c r="T65" s="243">
        <v>0</v>
      </c>
      <c r="U65" s="243">
        <v>0</v>
      </c>
      <c r="V65" s="243">
        <v>0</v>
      </c>
      <c r="W65" s="243">
        <v>0</v>
      </c>
    </row>
    <row r="66" spans="1:23" ht="18.75" x14ac:dyDescent="0.25">
      <c r="A66" s="49"/>
      <c r="B66" s="242">
        <f>тепло!B59+' ВС'!C63</f>
        <v>0</v>
      </c>
      <c r="C66" s="242">
        <f t="shared" si="6"/>
        <v>0</v>
      </c>
      <c r="D66" s="242">
        <v>0</v>
      </c>
      <c r="E66" s="243">
        <v>0</v>
      </c>
      <c r="F66" s="243">
        <v>0</v>
      </c>
      <c r="G66" s="243">
        <v>0</v>
      </c>
      <c r="H66" s="243">
        <v>0</v>
      </c>
      <c r="I66" s="243">
        <v>0</v>
      </c>
      <c r="J66" s="243">
        <v>0</v>
      </c>
      <c r="K66" s="243">
        <v>0</v>
      </c>
      <c r="L66" s="243">
        <v>0</v>
      </c>
      <c r="M66" s="243">
        <v>0</v>
      </c>
      <c r="N66" s="243">
        <v>0</v>
      </c>
      <c r="O66" s="243">
        <v>0</v>
      </c>
      <c r="P66" s="243">
        <v>0</v>
      </c>
      <c r="Q66" s="243">
        <v>0</v>
      </c>
      <c r="R66" s="243">
        <v>0</v>
      </c>
      <c r="S66" s="243">
        <v>0</v>
      </c>
      <c r="T66" s="243">
        <v>0</v>
      </c>
      <c r="U66" s="243">
        <v>0</v>
      </c>
      <c r="V66" s="243">
        <v>0</v>
      </c>
      <c r="W66" s="243">
        <v>0</v>
      </c>
    </row>
    <row r="67" spans="1:23" ht="39" x14ac:dyDescent="0.25">
      <c r="A67" s="50" t="s">
        <v>54</v>
      </c>
      <c r="B67" s="237">
        <v>1526.69</v>
      </c>
      <c r="C67" s="237">
        <v>508.9</v>
      </c>
      <c r="D67" s="237">
        <f>B67+C67</f>
        <v>2035.5900000000001</v>
      </c>
      <c r="E67" s="240">
        <f>I67+M67+R67+W67</f>
        <v>1215.5033157501025</v>
      </c>
      <c r="F67" s="240">
        <f>тепло!F58+' ВС'!G64</f>
        <v>115.19067202542543</v>
      </c>
      <c r="G67" s="240">
        <f>тепло!G58+' ВС'!H64</f>
        <v>114.19720537914417</v>
      </c>
      <c r="H67" s="240">
        <f>тепло!H58+' ВС'!I64</f>
        <v>117.3488823477864</v>
      </c>
      <c r="I67" s="240">
        <f>тепло!I58+' ВС'!J64</f>
        <v>346.73675975235602</v>
      </c>
      <c r="J67" s="240">
        <f>тепло!J58+' ВС'!K64</f>
        <v>111.15711281696792</v>
      </c>
      <c r="K67" s="240">
        <f>тепло!K58+' ВС'!L64</f>
        <v>86.64727666666667</v>
      </c>
      <c r="L67" s="240">
        <f>тепло!L58+' ВС'!M64</f>
        <v>86.64727666666667</v>
      </c>
      <c r="M67" s="240">
        <f>тепло!M58+' ВС'!N64</f>
        <v>284.45166615030132</v>
      </c>
      <c r="N67" s="240">
        <f>тепло!N58+' ВС'!O64</f>
        <v>631.18842590265729</v>
      </c>
      <c r="O67" s="240">
        <f>тепло!O58+' ВС'!P64</f>
        <v>86.64727666666667</v>
      </c>
      <c r="P67" s="240">
        <f>тепло!P58+' ВС'!Q64</f>
        <v>86.64727666666667</v>
      </c>
      <c r="Q67" s="240">
        <f>тепло!Q58+' ВС'!R64</f>
        <v>86.64727666666667</v>
      </c>
      <c r="R67" s="240">
        <f>тепло!R58+' ВС'!S64</f>
        <v>259.94182999999998</v>
      </c>
      <c r="S67" s="240">
        <f>тепло!S58+' ВС'!T64</f>
        <v>891.13025590265727</v>
      </c>
      <c r="T67" s="240">
        <f>тепло!T58+' ВС'!U64</f>
        <v>99.454417953988255</v>
      </c>
      <c r="U67" s="240">
        <f>тепло!U58+' ВС'!V64</f>
        <v>110.67964728738629</v>
      </c>
      <c r="V67" s="240">
        <f>тепло!V58+' ВС'!W64</f>
        <v>114.23899460607059</v>
      </c>
      <c r="W67" s="240">
        <f>тепло!W58+' ВС'!X64</f>
        <v>324.37305984744518</v>
      </c>
    </row>
    <row r="68" spans="1:23" ht="18.75" x14ac:dyDescent="0.25">
      <c r="A68" s="49" t="s">
        <v>55</v>
      </c>
      <c r="B68" s="242">
        <f>' ВС'!C65+тепло!B59</f>
        <v>0</v>
      </c>
      <c r="C68" s="242">
        <v>0</v>
      </c>
      <c r="D68" s="242">
        <v>0</v>
      </c>
      <c r="E68" s="243">
        <f>I68+M68+R68+W68</f>
        <v>19.180999999999997</v>
      </c>
      <c r="F68" s="243">
        <f>тепло!F59+' ВС'!G65</f>
        <v>2.9509999999999996</v>
      </c>
      <c r="G68" s="243">
        <f>тепло!G59+' ВС'!H65</f>
        <v>2.9509999999999996</v>
      </c>
      <c r="H68" s="243">
        <f>тепло!H59+' ВС'!I65</f>
        <v>2.9509999999999996</v>
      </c>
      <c r="I68" s="243">
        <f>тепло!I59+' ВС'!J65</f>
        <v>8.852999999999998</v>
      </c>
      <c r="J68" s="243">
        <f>тепло!J59+' ВС'!K65</f>
        <v>2.9509999999999996</v>
      </c>
      <c r="K68" s="243">
        <f>тепло!K59+' ВС'!L65</f>
        <v>0</v>
      </c>
      <c r="L68" s="243">
        <f>тепло!L59+' ВС'!M65</f>
        <v>0</v>
      </c>
      <c r="M68" s="243">
        <f>тепло!M59+' ВС'!N65</f>
        <v>2.9509999999999996</v>
      </c>
      <c r="N68" s="243">
        <f>тепло!N59+' ВС'!O65</f>
        <v>11.803999999999998</v>
      </c>
      <c r="O68" s="243">
        <f>тепло!O59+' ВС'!P65</f>
        <v>0</v>
      </c>
      <c r="P68" s="243">
        <f>тепло!P59+' ВС'!Q65</f>
        <v>0</v>
      </c>
      <c r="Q68" s="243">
        <f>тепло!Q59+' ВС'!R65</f>
        <v>0</v>
      </c>
      <c r="R68" s="243">
        <f>тепло!R59+' ВС'!S65</f>
        <v>0</v>
      </c>
      <c r="S68" s="243">
        <f>тепло!S59+' ВС'!T65</f>
        <v>11.803999999999998</v>
      </c>
      <c r="T68" s="243">
        <f>тепло!T59+' ВС'!U65</f>
        <v>1.4750000000000001</v>
      </c>
      <c r="U68" s="243">
        <f>тепло!U59+' ВС'!V65</f>
        <v>2.9509999999999996</v>
      </c>
      <c r="V68" s="243">
        <f>тепло!V59+' ВС'!W65</f>
        <v>2.9509999999999996</v>
      </c>
      <c r="W68" s="243">
        <f>тепло!W59+' ВС'!X65</f>
        <v>7.3769999999999998</v>
      </c>
    </row>
    <row r="69" spans="1:23" ht="37.5" x14ac:dyDescent="0.25">
      <c r="A69" s="49" t="s">
        <v>56</v>
      </c>
      <c r="B69" s="242">
        <v>2.82</v>
      </c>
      <c r="C69" s="242">
        <v>0.94</v>
      </c>
      <c r="D69" s="242">
        <f>B69+C69</f>
        <v>3.76</v>
      </c>
      <c r="E69" s="243">
        <f>I69+M69+R69+W69</f>
        <v>25.718599999999995</v>
      </c>
      <c r="F69" s="243">
        <f>тепло!F60+' ВС'!G66</f>
        <v>2.4075177419354836</v>
      </c>
      <c r="G69" s="243">
        <f>тепло!G60+' ВС'!H66</f>
        <v>2.3951306451612902</v>
      </c>
      <c r="H69" s="243">
        <f>тепло!H60+' ВС'!I66</f>
        <v>2.3254532258064513</v>
      </c>
      <c r="I69" s="243">
        <f t="shared" si="9"/>
        <v>7.1281016129032251</v>
      </c>
      <c r="J69" s="243">
        <f>тепло!J60+' ВС'!K66</f>
        <v>2.3161629032258064</v>
      </c>
      <c r="K69" s="243">
        <f>тепло!K60+' ВС'!L66</f>
        <v>1.8935499999999998</v>
      </c>
      <c r="L69" s="243">
        <f>тепло!L60+' ВС'!M66</f>
        <v>1.8935499999999998</v>
      </c>
      <c r="M69" s="243">
        <f t="shared" si="10"/>
        <v>6.1032629032258061</v>
      </c>
      <c r="N69" s="243">
        <f t="shared" si="11"/>
        <v>13.23136451612903</v>
      </c>
      <c r="O69" s="243">
        <f>тепло!O60+' ВС'!P66</f>
        <v>1.8935499999999998</v>
      </c>
      <c r="P69" s="243">
        <f>тепло!P60+' ВС'!Q66</f>
        <v>1.8935499999999998</v>
      </c>
      <c r="Q69" s="243">
        <f>тепло!Q60+' ВС'!R66</f>
        <v>1.8935499999999998</v>
      </c>
      <c r="R69" s="243">
        <f t="shared" si="12"/>
        <v>5.68065</v>
      </c>
      <c r="S69" s="243">
        <f t="shared" si="13"/>
        <v>18.91201451612903</v>
      </c>
      <c r="T69" s="243">
        <f>тепло!T60+' ВС'!U66</f>
        <v>2.1030338709677419</v>
      </c>
      <c r="U69" s="243">
        <f>тепло!U60+' ВС'!V66</f>
        <v>2.3239048387096775</v>
      </c>
      <c r="V69" s="243">
        <f>тепло!V60+' ВС'!W66</f>
        <v>2.3796467741935481</v>
      </c>
      <c r="W69" s="243">
        <f t="shared" si="14"/>
        <v>6.8065854838709665</v>
      </c>
    </row>
    <row r="70" spans="1:23" ht="37.5" x14ac:dyDescent="0.25">
      <c r="A70" s="49" t="s">
        <v>57</v>
      </c>
      <c r="B70" s="242">
        <v>25.06</v>
      </c>
      <c r="C70" s="242">
        <v>8.35</v>
      </c>
      <c r="D70" s="242">
        <f>B70+C70</f>
        <v>33.409999999999997</v>
      </c>
      <c r="E70" s="243">
        <f>тепло!E61+' ВС'!F67</f>
        <v>11.004000000000001</v>
      </c>
      <c r="F70" s="243">
        <f>тепло!F61+' ВС'!G67</f>
        <v>0.91700000000000004</v>
      </c>
      <c r="G70" s="243">
        <f>тепло!G61+' ВС'!H67</f>
        <v>0.91700000000000004</v>
      </c>
      <c r="H70" s="243">
        <f>тепло!H61+' ВС'!I67</f>
        <v>0.91700000000000004</v>
      </c>
      <c r="I70" s="243">
        <f>тепло!I61+' ВС'!J67</f>
        <v>2.7510000000000003</v>
      </c>
      <c r="J70" s="243">
        <f>тепло!J61+' ВС'!K67</f>
        <v>0.91700000000000004</v>
      </c>
      <c r="K70" s="243">
        <f>тепло!K61+' ВС'!L67</f>
        <v>0.91700000000000004</v>
      </c>
      <c r="L70" s="243">
        <f>тепло!L61+' ВС'!M67</f>
        <v>0.91700000000000004</v>
      </c>
      <c r="M70" s="243">
        <f>тепло!M61+' ВС'!N67</f>
        <v>2.7510000000000003</v>
      </c>
      <c r="N70" s="243">
        <f>тепло!N61+' ВС'!O67</f>
        <v>5.5020000000000007</v>
      </c>
      <c r="O70" s="243">
        <f>тепло!O61+' ВС'!P67</f>
        <v>0.91700000000000004</v>
      </c>
      <c r="P70" s="243">
        <f>тепло!P61+' ВС'!Q67</f>
        <v>0.91700000000000004</v>
      </c>
      <c r="Q70" s="243">
        <f>тепло!Q61+' ВС'!R67</f>
        <v>0.91700000000000004</v>
      </c>
      <c r="R70" s="243">
        <f>тепло!R61+' ВС'!S67</f>
        <v>2.7510000000000003</v>
      </c>
      <c r="S70" s="243">
        <f>тепло!S61+' ВС'!T67</f>
        <v>8.2530000000000001</v>
      </c>
      <c r="T70" s="243">
        <f>тепло!T61+' ВС'!U67</f>
        <v>0.91700000000000004</v>
      </c>
      <c r="U70" s="243">
        <f>тепло!U61+' ВС'!V67</f>
        <v>0.91700000000000004</v>
      </c>
      <c r="V70" s="243">
        <f>тепло!V61+' ВС'!W67</f>
        <v>0.91700000000000004</v>
      </c>
      <c r="W70" s="243">
        <f>тепло!W61+' ВС'!X67</f>
        <v>2.7510000000000003</v>
      </c>
    </row>
    <row r="71" spans="1:23" ht="18.75" x14ac:dyDescent="0.25">
      <c r="A71" s="49" t="s">
        <v>58</v>
      </c>
      <c r="B71" s="242">
        <v>65.33</v>
      </c>
      <c r="C71" s="242">
        <v>21.78</v>
      </c>
      <c r="D71" s="242">
        <f>B71+C71</f>
        <v>87.11</v>
      </c>
      <c r="E71" s="243">
        <f>тепло!E62+' ВС'!F68</f>
        <v>48.768000000000001</v>
      </c>
      <c r="F71" s="243">
        <f>тепло!F62+' ВС'!G68</f>
        <v>4.0640000000000001</v>
      </c>
      <c r="G71" s="243">
        <f>тепло!G62+' ВС'!H68</f>
        <v>4.0640000000000001</v>
      </c>
      <c r="H71" s="243">
        <f>тепло!H62+' ВС'!I68</f>
        <v>4.0640000000000001</v>
      </c>
      <c r="I71" s="243">
        <f>тепло!I62+' ВС'!J68</f>
        <v>12.192</v>
      </c>
      <c r="J71" s="243">
        <f>тепло!J62+' ВС'!K68</f>
        <v>4.0640000000000001</v>
      </c>
      <c r="K71" s="243">
        <f>тепло!K62+' ВС'!L68</f>
        <v>4.0640000000000001</v>
      </c>
      <c r="L71" s="243">
        <f>тепло!L62+' ВС'!M68</f>
        <v>4.0640000000000001</v>
      </c>
      <c r="M71" s="243">
        <f>тепло!M62+' ВС'!N68</f>
        <v>12.192</v>
      </c>
      <c r="N71" s="243">
        <f>тепло!N62+' ВС'!O68</f>
        <v>24.384</v>
      </c>
      <c r="O71" s="243">
        <f>тепло!O62+' ВС'!P68</f>
        <v>4.0640000000000001</v>
      </c>
      <c r="P71" s="243">
        <f>тепло!P62+' ВС'!Q68</f>
        <v>4.0640000000000001</v>
      </c>
      <c r="Q71" s="243">
        <f>тепло!Q62+' ВС'!R68</f>
        <v>4.0640000000000001</v>
      </c>
      <c r="R71" s="243">
        <f>тепло!R62+' ВС'!S68</f>
        <v>12.192</v>
      </c>
      <c r="S71" s="243">
        <f>тепло!S62+' ВС'!T68</f>
        <v>36.576000000000001</v>
      </c>
      <c r="T71" s="243">
        <f>тепло!T62+' ВС'!U68</f>
        <v>4.0640000000000001</v>
      </c>
      <c r="U71" s="243">
        <f>тепло!U62+' ВС'!V68</f>
        <v>4.0640000000000001</v>
      </c>
      <c r="V71" s="243">
        <f>тепло!V62+' ВС'!W68</f>
        <v>4.0640000000000001</v>
      </c>
      <c r="W71" s="243">
        <f>тепло!W62+' ВС'!X68</f>
        <v>12.192</v>
      </c>
    </row>
    <row r="72" spans="1:23" ht="18.75" x14ac:dyDescent="0.25">
      <c r="A72" s="49" t="s">
        <v>59</v>
      </c>
      <c r="B72" s="242">
        <v>2.92</v>
      </c>
      <c r="C72" s="242">
        <v>0.97</v>
      </c>
      <c r="D72" s="242">
        <v>3.89</v>
      </c>
      <c r="E72" s="243">
        <f>тепло!E63+' ВС'!F69</f>
        <v>8.1840000000000011</v>
      </c>
      <c r="F72" s="243">
        <f>тепло!F63+' ВС'!G69</f>
        <v>0.68200000000000005</v>
      </c>
      <c r="G72" s="243">
        <f>тепло!G63+' ВС'!H69</f>
        <v>0.68200000000000005</v>
      </c>
      <c r="H72" s="243">
        <f>тепло!H63+' ВС'!I69</f>
        <v>0.68200000000000005</v>
      </c>
      <c r="I72" s="243">
        <f>тепло!I63+' ВС'!J69</f>
        <v>2.0460000000000003</v>
      </c>
      <c r="J72" s="243">
        <f>тепло!J63+' ВС'!K69</f>
        <v>0.68200000000000005</v>
      </c>
      <c r="K72" s="243">
        <f>тепло!K63+' ВС'!L69</f>
        <v>0.68200000000000005</v>
      </c>
      <c r="L72" s="243">
        <f>тепло!L63+' ВС'!M69</f>
        <v>0.68200000000000005</v>
      </c>
      <c r="M72" s="243">
        <f>тепло!M63+' ВС'!N69</f>
        <v>2.0460000000000003</v>
      </c>
      <c r="N72" s="243">
        <f>тепло!N63+' ВС'!O69</f>
        <v>4.0920000000000005</v>
      </c>
      <c r="O72" s="243">
        <f>тепло!O63+' ВС'!P69</f>
        <v>0.68200000000000005</v>
      </c>
      <c r="P72" s="243">
        <f>тепло!P63+' ВС'!Q69</f>
        <v>0.68200000000000005</v>
      </c>
      <c r="Q72" s="243">
        <f>тепло!Q63+' ВС'!R69</f>
        <v>0.68200000000000005</v>
      </c>
      <c r="R72" s="243">
        <f>тепло!R63+' ВС'!S69</f>
        <v>2.0460000000000003</v>
      </c>
      <c r="S72" s="243">
        <f>тепло!S63+' ВС'!T69</f>
        <v>6.1379999999999999</v>
      </c>
      <c r="T72" s="243">
        <f>тепло!T63+' ВС'!U69</f>
        <v>0.68200000000000005</v>
      </c>
      <c r="U72" s="243">
        <f>тепло!U63+' ВС'!V69</f>
        <v>0.68200000000000005</v>
      </c>
      <c r="V72" s="243">
        <f>тепло!V63+' ВС'!W69</f>
        <v>0.68200000000000005</v>
      </c>
      <c r="W72" s="243">
        <f>тепло!W63+' ВС'!X69</f>
        <v>2.0460000000000003</v>
      </c>
    </row>
    <row r="73" spans="1:23" ht="18.75" x14ac:dyDescent="0.25">
      <c r="A73" s="49" t="s">
        <v>60</v>
      </c>
      <c r="B73" s="242">
        <v>212.49</v>
      </c>
      <c r="C73" s="242">
        <v>70.83</v>
      </c>
      <c r="D73" s="242">
        <v>283.32</v>
      </c>
      <c r="E73" s="243">
        <f>I73+M73+R73+W73</f>
        <v>235.78419575010236</v>
      </c>
      <c r="F73" s="243">
        <f>тепло!F64+' ВС'!G70</f>
        <v>23.948032993167359</v>
      </c>
      <c r="G73" s="243">
        <f>тепло!G64+' ВС'!H70</f>
        <v>23.201017959789318</v>
      </c>
      <c r="H73" s="243">
        <f>тепло!H64+' ВС'!I70</f>
        <v>22.078985251012195</v>
      </c>
      <c r="I73" s="243">
        <f>тепло!I64+' ВС'!J70</f>
        <v>69.22803620396887</v>
      </c>
      <c r="J73" s="243">
        <f>тепло!J64+' ВС'!K70</f>
        <v>21.732054429871145</v>
      </c>
      <c r="K73" s="243">
        <f>тепло!K64+' ВС'!L70</f>
        <v>16.084600000000002</v>
      </c>
      <c r="L73" s="243">
        <f>тепло!L64+' ВС'!M70</f>
        <v>16.084600000000002</v>
      </c>
      <c r="M73" s="243">
        <f>тепло!M64+' ВС'!N70</f>
        <v>53.901254429871145</v>
      </c>
      <c r="N73" s="243">
        <f>тепло!N64+' ВС'!O70</f>
        <v>123.12929063384001</v>
      </c>
      <c r="O73" s="243">
        <f>тепло!O64+' ВС'!P70</f>
        <v>16.084600000000002</v>
      </c>
      <c r="P73" s="243">
        <f>тепло!P64+' ВС'!Q70</f>
        <v>16.084600000000002</v>
      </c>
      <c r="Q73" s="243">
        <f>тепло!Q64+' ВС'!R70</f>
        <v>16.084600000000002</v>
      </c>
      <c r="R73" s="243">
        <f>тепло!R64+' ВС'!S70</f>
        <v>48.253799999999998</v>
      </c>
      <c r="S73" s="243">
        <f>тепло!S64+' ВС'!T70</f>
        <v>171.38309063384</v>
      </c>
      <c r="T73" s="243">
        <f>тепло!T64+' ВС'!U70</f>
        <v>18.906676771192561</v>
      </c>
      <c r="U73" s="243">
        <f>тепло!U64+' ВС'!V70</f>
        <v>21.943556642224991</v>
      </c>
      <c r="V73" s="243">
        <f>тепло!V64+' ВС'!W70</f>
        <v>23.55087170284478</v>
      </c>
      <c r="W73" s="243">
        <f>тепло!W64+' ВС'!X70</f>
        <v>64.401105116262329</v>
      </c>
    </row>
    <row r="74" spans="1:23" ht="37.5" x14ac:dyDescent="0.25">
      <c r="A74" s="49" t="s">
        <v>61</v>
      </c>
      <c r="B74" s="242">
        <v>92.45</v>
      </c>
      <c r="C74" s="242">
        <v>30.82</v>
      </c>
      <c r="D74" s="242">
        <f>B74+C74</f>
        <v>123.27000000000001</v>
      </c>
      <c r="E74" s="243">
        <f>I74+M74+R74+W74</f>
        <v>80.715000000000003</v>
      </c>
      <c r="F74" s="243">
        <f>тепло!F65+' ВС'!G71</f>
        <v>9.4529999999999994</v>
      </c>
      <c r="G74" s="243">
        <f>тепло!G65+' ВС'!H71</f>
        <v>9.3409999999999993</v>
      </c>
      <c r="H74" s="243">
        <f>тепло!H65+' ВС'!I71</f>
        <v>8.7110000000000003</v>
      </c>
      <c r="I74" s="243">
        <f>тепло!I65+' ВС'!J71</f>
        <v>27.505000000000003</v>
      </c>
      <c r="J74" s="243">
        <f>тепло!J65+' ВС'!K71</f>
        <v>8.6269999999999989</v>
      </c>
      <c r="K74" s="243">
        <f>тепло!K65+' ВС'!L71</f>
        <v>4.0709999999999997</v>
      </c>
      <c r="L74" s="243">
        <f>тепло!L65+' ВС'!M71</f>
        <v>4.0709999999999997</v>
      </c>
      <c r="M74" s="243">
        <f>тепло!M65+' ВС'!N71</f>
        <v>16.769000000000002</v>
      </c>
      <c r="N74" s="243">
        <f>тепло!N65+' ВС'!O71</f>
        <v>44.274000000000001</v>
      </c>
      <c r="O74" s="243">
        <f>тепло!O65+' ВС'!P71</f>
        <v>4.0709999999999997</v>
      </c>
      <c r="P74" s="243">
        <f>тепло!P65+' ВС'!Q71</f>
        <v>4.0709999999999997</v>
      </c>
      <c r="Q74" s="243">
        <f>тепло!Q65+' ВС'!R71</f>
        <v>4.0709999999999997</v>
      </c>
      <c r="R74" s="243">
        <f>тепло!R65+' ВС'!S71</f>
        <v>12.213000000000001</v>
      </c>
      <c r="S74" s="243">
        <f>тепло!S65+' ВС'!T71</f>
        <v>56.486999999999995</v>
      </c>
      <c r="T74" s="243">
        <f>тепло!T65+' ВС'!U71</f>
        <v>7.173</v>
      </c>
      <c r="U74" s="243">
        <f>тепло!U65+' ВС'!V71</f>
        <v>7.8539999999999992</v>
      </c>
      <c r="V74" s="243">
        <f>тепло!V65+' ВС'!W71</f>
        <v>9.2010000000000005</v>
      </c>
      <c r="W74" s="243">
        <f>тепло!W65+' ВС'!X71</f>
        <v>24.228000000000002</v>
      </c>
    </row>
    <row r="75" spans="1:23" ht="18.75" x14ac:dyDescent="0.25">
      <c r="A75" s="49" t="s">
        <v>62</v>
      </c>
      <c r="B75" s="242">
        <v>15.09</v>
      </c>
      <c r="C75" s="242">
        <v>5.03</v>
      </c>
      <c r="D75" s="242">
        <f>B75+C75</f>
        <v>20.12</v>
      </c>
      <c r="E75" s="243">
        <f>I75+M75+R75+W75</f>
        <v>96.831000000000003</v>
      </c>
      <c r="F75" s="243">
        <f>тепло!F66+' ВС'!G72</f>
        <v>11.468</v>
      </c>
      <c r="G75" s="243">
        <f>тепло!G66+' ВС'!H72</f>
        <v>11.468</v>
      </c>
      <c r="H75" s="243">
        <f>тепло!H66+' ВС'!I72</f>
        <v>11.468</v>
      </c>
      <c r="I75" s="243">
        <f>тепло!I66+' ВС'!J72</f>
        <v>34.403999999999996</v>
      </c>
      <c r="J75" s="243">
        <f>тепло!J66+' ВС'!K72</f>
        <v>11.468</v>
      </c>
      <c r="K75" s="243">
        <f>тепло!K66+' ВС'!L72</f>
        <v>4.0971666666666664</v>
      </c>
      <c r="L75" s="243">
        <f>тепло!L66+' ВС'!M72</f>
        <v>4.0971666666666664</v>
      </c>
      <c r="M75" s="243">
        <f>тепло!M66+' ВС'!N72</f>
        <v>19.662333333333333</v>
      </c>
      <c r="N75" s="243">
        <f>тепло!N66+' ВС'!O72</f>
        <v>54.066333333333333</v>
      </c>
      <c r="O75" s="243">
        <f>тепло!O66+' ВС'!P72</f>
        <v>4.0971666666666664</v>
      </c>
      <c r="P75" s="243">
        <f>тепло!P66+' ВС'!Q72</f>
        <v>4.0971666666666664</v>
      </c>
      <c r="Q75" s="243">
        <f>тепло!Q66+' ВС'!R72</f>
        <v>4.0971666666666664</v>
      </c>
      <c r="R75" s="243">
        <f>тепло!R66+' ВС'!S72</f>
        <v>12.291499999999999</v>
      </c>
      <c r="S75" s="243">
        <f>тепло!S66+' ВС'!T72</f>
        <v>66.357833333333332</v>
      </c>
      <c r="T75" s="243">
        <f>тепло!T66+' ВС'!U72</f>
        <v>7.5371666666666659</v>
      </c>
      <c r="U75" s="243">
        <f>тепло!U66+' ВС'!V72</f>
        <v>11.468</v>
      </c>
      <c r="V75" s="243">
        <f>тепло!V66+' ВС'!W72</f>
        <v>11.468</v>
      </c>
      <c r="W75" s="243">
        <f>тепло!W66+' ВС'!X72</f>
        <v>30.473166666666668</v>
      </c>
    </row>
    <row r="76" spans="1:23" ht="18.75" x14ac:dyDescent="0.25">
      <c r="A76" s="49" t="s">
        <v>84</v>
      </c>
      <c r="B76" s="242">
        <f>тепло!B67+' ВС'!C56</f>
        <v>0</v>
      </c>
      <c r="C76" s="242">
        <f t="shared" si="6"/>
        <v>0</v>
      </c>
      <c r="D76" s="242">
        <f>тепло!D67+' ВС'!E56</f>
        <v>0</v>
      </c>
      <c r="E76" s="243">
        <f>I76+M76+R76+W76</f>
        <v>36.999000000000002</v>
      </c>
      <c r="F76" s="243">
        <f>тепло!F67+' ВС'!G73</f>
        <v>3.6558333333333337</v>
      </c>
      <c r="G76" s="243">
        <f>тепло!G67+' ВС'!H73</f>
        <v>3.6558333333333337</v>
      </c>
      <c r="H76" s="243">
        <f>тепло!H67+' ВС'!I73</f>
        <v>3.6558333333333337</v>
      </c>
      <c r="I76" s="243">
        <f>тепло!I67+' ВС'!J73</f>
        <v>10.967500000000003</v>
      </c>
      <c r="J76" s="243">
        <f>тепло!J67+' ВС'!K73</f>
        <v>3.6558333333333337</v>
      </c>
      <c r="K76" s="243">
        <f>тепло!K67+' ВС'!L73</f>
        <v>2.3620000000000001</v>
      </c>
      <c r="L76" s="243">
        <f>тепло!L67+' ВС'!M73</f>
        <v>2.3620000000000001</v>
      </c>
      <c r="M76" s="243">
        <f>тепло!M67+' ВС'!N73</f>
        <v>8.3798333333333339</v>
      </c>
      <c r="N76" s="243">
        <f>тепло!N67+' ВС'!O73</f>
        <v>19.347333333333339</v>
      </c>
      <c r="O76" s="243">
        <f>тепло!O67+' ВС'!P73</f>
        <v>2.3620000000000001</v>
      </c>
      <c r="P76" s="243">
        <f>тепло!P67+' ВС'!Q73</f>
        <v>2.3620000000000001</v>
      </c>
      <c r="Q76" s="243">
        <f>тепло!Q67+' ВС'!R73</f>
        <v>2.3620000000000001</v>
      </c>
      <c r="R76" s="243">
        <f>тепло!R67+' ВС'!S73</f>
        <v>7.0860000000000003</v>
      </c>
      <c r="S76" s="243">
        <f>тепло!S67+' ВС'!T73</f>
        <v>26.433333333333337</v>
      </c>
      <c r="T76" s="243">
        <f>тепло!T67+' ВС'!U73</f>
        <v>3.254</v>
      </c>
      <c r="U76" s="243">
        <f>тепло!U67+' ВС'!V73</f>
        <v>3.6558333333333337</v>
      </c>
      <c r="V76" s="243">
        <f>тепло!V67+' ВС'!W73</f>
        <v>3.6558333333333337</v>
      </c>
      <c r="W76" s="243">
        <f>тепло!W67+' ВС'!X73</f>
        <v>10.565666666666667</v>
      </c>
    </row>
    <row r="77" spans="1:23" ht="18.75" x14ac:dyDescent="0.25">
      <c r="A77" s="49" t="s">
        <v>83</v>
      </c>
      <c r="B77" s="242">
        <v>0</v>
      </c>
      <c r="C77" s="242">
        <v>0</v>
      </c>
      <c r="D77" s="242">
        <v>0</v>
      </c>
      <c r="E77" s="243">
        <f>I77+M77+R77+W77</f>
        <v>39.01</v>
      </c>
      <c r="F77" s="243">
        <f>тепло!F68+' ВС'!G74</f>
        <v>6.077</v>
      </c>
      <c r="G77" s="243">
        <f>тепло!G68+' ВС'!H74</f>
        <v>6.077</v>
      </c>
      <c r="H77" s="243">
        <f>тепло!H68+' ВС'!I74</f>
        <v>6.077</v>
      </c>
      <c r="I77" s="243">
        <f>тепло!I68+' ВС'!J74</f>
        <v>18.231000000000002</v>
      </c>
      <c r="J77" s="243">
        <f>тепло!J68+' ВС'!K74</f>
        <v>6.077</v>
      </c>
      <c r="K77" s="243">
        <f>тепло!K68+' ВС'!L74</f>
        <v>0</v>
      </c>
      <c r="L77" s="243">
        <f>тепло!L68+' ВС'!M74</f>
        <v>0</v>
      </c>
      <c r="M77" s="243">
        <f>тепло!M68+' ВС'!N74</f>
        <v>6.077</v>
      </c>
      <c r="N77" s="243">
        <f>тепло!N68+' ВС'!O74</f>
        <v>24.308</v>
      </c>
      <c r="O77" s="243">
        <f>тепло!O68+' ВС'!P74</f>
        <v>0</v>
      </c>
      <c r="P77" s="243">
        <f>тепло!P68+' ВС'!Q74</f>
        <v>0</v>
      </c>
      <c r="Q77" s="243">
        <f>тепло!Q68+' ВС'!R74</f>
        <v>0</v>
      </c>
      <c r="R77" s="243">
        <f>тепло!R68+' ВС'!S74</f>
        <v>0</v>
      </c>
      <c r="S77" s="243">
        <f>тепло!S68+' ВС'!T74</f>
        <v>24.308</v>
      </c>
      <c r="T77" s="243">
        <f>тепло!T68+' ВС'!U74</f>
        <v>2.548</v>
      </c>
      <c r="U77" s="243">
        <f>тепло!U68+' ВС'!V74</f>
        <v>6.077</v>
      </c>
      <c r="V77" s="243">
        <f>тепло!V68+' ВС'!W74</f>
        <v>6.077</v>
      </c>
      <c r="W77" s="243">
        <f>тепло!W68+' ВС'!X74</f>
        <v>14.702</v>
      </c>
    </row>
    <row r="78" spans="1:23" ht="18.75" x14ac:dyDescent="0.25">
      <c r="A78" s="49" t="s">
        <v>63</v>
      </c>
      <c r="B78" s="242">
        <v>11.58</v>
      </c>
      <c r="C78" s="242">
        <v>3.86</v>
      </c>
      <c r="D78" s="242">
        <f>B78+C78</f>
        <v>15.44</v>
      </c>
      <c r="E78" s="243">
        <f>тепло!E69+' ВС'!F75</f>
        <v>15.672000000000001</v>
      </c>
      <c r="F78" s="243">
        <f>тепло!F69+' ВС'!G75</f>
        <v>1.306</v>
      </c>
      <c r="G78" s="243">
        <f>тепло!G69+' ВС'!H75</f>
        <v>1.306</v>
      </c>
      <c r="H78" s="243">
        <f>тепло!H69+' ВС'!I75</f>
        <v>1.306</v>
      </c>
      <c r="I78" s="243">
        <f>тепло!I69+' ВС'!J75</f>
        <v>3.9180000000000001</v>
      </c>
      <c r="J78" s="243">
        <f>тепло!J69+' ВС'!K75</f>
        <v>1.306</v>
      </c>
      <c r="K78" s="243">
        <f>тепло!K69+' ВС'!L75</f>
        <v>1.306</v>
      </c>
      <c r="L78" s="243">
        <f>тепло!L69+' ВС'!M75</f>
        <v>1.306</v>
      </c>
      <c r="M78" s="243">
        <f>тепло!M69+' ВС'!N75</f>
        <v>3.9180000000000001</v>
      </c>
      <c r="N78" s="243">
        <f>тепло!N69+' ВС'!O75</f>
        <v>7.8360000000000003</v>
      </c>
      <c r="O78" s="243">
        <f>тепло!O69+' ВС'!P75</f>
        <v>1.306</v>
      </c>
      <c r="P78" s="243">
        <f>тепло!P69+' ВС'!Q75</f>
        <v>1.306</v>
      </c>
      <c r="Q78" s="243">
        <f>тепло!Q69+' ВС'!R75</f>
        <v>1.306</v>
      </c>
      <c r="R78" s="243">
        <f>тепло!R69+' ВС'!S75</f>
        <v>3.9180000000000001</v>
      </c>
      <c r="S78" s="243">
        <f>тепло!S69+' ВС'!T75</f>
        <v>11.754000000000001</v>
      </c>
      <c r="T78" s="243">
        <f>тепло!T69+' ВС'!U75</f>
        <v>1.306</v>
      </c>
      <c r="U78" s="243">
        <f>тепло!U69+' ВС'!V75</f>
        <v>1.306</v>
      </c>
      <c r="V78" s="243">
        <f>тепло!V69+' ВС'!W75</f>
        <v>1.306</v>
      </c>
      <c r="W78" s="243">
        <f>тепло!W69+' ВС'!X75</f>
        <v>3.9180000000000001</v>
      </c>
    </row>
    <row r="79" spans="1:23" ht="18.75" x14ac:dyDescent="0.25">
      <c r="A79" s="49" t="s">
        <v>64</v>
      </c>
      <c r="B79" s="242">
        <v>3.51</v>
      </c>
      <c r="C79" s="242">
        <v>1.17</v>
      </c>
      <c r="D79" s="242">
        <f>B79+C79</f>
        <v>4.68</v>
      </c>
      <c r="E79" s="243">
        <f>тепло!E70+' ВС'!F76</f>
        <v>5.1499999999999995</v>
      </c>
      <c r="F79" s="243">
        <f>тепло!F70+' ВС'!G76</f>
        <v>0.42916666666666664</v>
      </c>
      <c r="G79" s="243">
        <f>тепло!G70+' ВС'!H76</f>
        <v>0.42916666666666664</v>
      </c>
      <c r="H79" s="243">
        <f>тепло!H70+' ВС'!I76</f>
        <v>0.42916666666666664</v>
      </c>
      <c r="I79" s="243">
        <f>тепло!I70+' ВС'!J76</f>
        <v>1.2874999999999999</v>
      </c>
      <c r="J79" s="243">
        <f>тепло!J70+' ВС'!K76</f>
        <v>0.42916666666666664</v>
      </c>
      <c r="K79" s="243">
        <f>тепло!K70+' ВС'!L76</f>
        <v>0.42916666666666664</v>
      </c>
      <c r="L79" s="243">
        <f>тепло!L70+' ВС'!M76</f>
        <v>0.42916666666666664</v>
      </c>
      <c r="M79" s="243">
        <f>тепло!M70+' ВС'!N76</f>
        <v>1.2874999999999999</v>
      </c>
      <c r="N79" s="243">
        <f>тепло!N70+' ВС'!O76</f>
        <v>2.5749999999999997</v>
      </c>
      <c r="O79" s="243">
        <f>тепло!O70+' ВС'!P76</f>
        <v>0.42916666666666664</v>
      </c>
      <c r="P79" s="243">
        <f>тепло!P70+' ВС'!Q76</f>
        <v>0.42916666666666664</v>
      </c>
      <c r="Q79" s="243">
        <f>тепло!Q70+' ВС'!R76</f>
        <v>0.42916666666666664</v>
      </c>
      <c r="R79" s="243">
        <f>тепло!R70+' ВС'!S76</f>
        <v>1.2874999999999999</v>
      </c>
      <c r="S79" s="243">
        <f>тепло!S70+' ВС'!T76</f>
        <v>3.8624999999999998</v>
      </c>
      <c r="T79" s="243">
        <f>тепло!T70+' ВС'!U76</f>
        <v>0.42916666666666664</v>
      </c>
      <c r="U79" s="243">
        <f>тепло!U70+' ВС'!V76</f>
        <v>0.42916666666666664</v>
      </c>
      <c r="V79" s="243">
        <f>тепло!V70+' ВС'!W76</f>
        <v>0.42916666666666664</v>
      </c>
      <c r="W79" s="243">
        <f>тепло!W70+' ВС'!X76</f>
        <v>1.2874999999999999</v>
      </c>
    </row>
    <row r="80" spans="1:23" ht="37.5" x14ac:dyDescent="0.25">
      <c r="A80" s="49" t="s">
        <v>91</v>
      </c>
      <c r="B80" s="242">
        <v>0</v>
      </c>
      <c r="C80" s="242">
        <v>0</v>
      </c>
      <c r="D80" s="242">
        <v>0</v>
      </c>
      <c r="E80" s="243">
        <f>тепло!E71+' ВС'!F77</f>
        <v>0</v>
      </c>
      <c r="F80" s="243">
        <f>тепло!F71+' ВС'!G77</f>
        <v>0</v>
      </c>
      <c r="G80" s="243">
        <f>тепло!G71+' ВС'!H77</f>
        <v>0</v>
      </c>
      <c r="H80" s="243">
        <f>тепло!H71+' ВС'!I77</f>
        <v>0</v>
      </c>
      <c r="I80" s="243">
        <f>тепло!I71+' ВС'!J77</f>
        <v>0</v>
      </c>
      <c r="J80" s="243">
        <f>тепло!J71+' ВС'!K77</f>
        <v>0</v>
      </c>
      <c r="K80" s="243">
        <f>тепло!K71+' ВС'!L77</f>
        <v>0</v>
      </c>
      <c r="L80" s="243">
        <f>тепло!L71+' ВС'!M77</f>
        <v>0</v>
      </c>
      <c r="M80" s="243">
        <f>тепло!M71+' ВС'!N77</f>
        <v>0</v>
      </c>
      <c r="N80" s="243">
        <f>тепло!N71+' ВС'!O77</f>
        <v>0</v>
      </c>
      <c r="O80" s="243">
        <f>тепло!O71+' ВС'!P77</f>
        <v>0</v>
      </c>
      <c r="P80" s="243">
        <f>тепло!P71+' ВС'!Q77</f>
        <v>0</v>
      </c>
      <c r="Q80" s="243">
        <f>тепло!Q71+' ВС'!R77</f>
        <v>0</v>
      </c>
      <c r="R80" s="243">
        <f>тепло!R71+' ВС'!S77</f>
        <v>0</v>
      </c>
      <c r="S80" s="243">
        <f>тепло!S71+' ВС'!T77</f>
        <v>0</v>
      </c>
      <c r="T80" s="243">
        <f>тепло!T71+' ВС'!U77</f>
        <v>0</v>
      </c>
      <c r="U80" s="243">
        <f>тепло!U71+' ВС'!V77</f>
        <v>0</v>
      </c>
      <c r="V80" s="243">
        <f>тепло!V71+' ВС'!W77</f>
        <v>0</v>
      </c>
      <c r="W80" s="243">
        <f>тепло!W71+' ВС'!X77</f>
        <v>0</v>
      </c>
    </row>
    <row r="81" spans="1:23" ht="18.75" x14ac:dyDescent="0.25">
      <c r="A81" s="49" t="s">
        <v>65</v>
      </c>
      <c r="B81" s="242">
        <v>0</v>
      </c>
      <c r="C81" s="242">
        <v>0</v>
      </c>
      <c r="D81" s="242">
        <f>тепло!D72+' ВС'!E78</f>
        <v>0</v>
      </c>
      <c r="E81" s="243">
        <f>тепло!E72+' ВС'!F78</f>
        <v>0</v>
      </c>
      <c r="F81" s="243">
        <f>тепло!F72+' ВС'!G78</f>
        <v>0</v>
      </c>
      <c r="G81" s="243">
        <f>тепло!G72+' ВС'!H78</f>
        <v>0</v>
      </c>
      <c r="H81" s="243">
        <f>тепло!H72+' ВС'!I78</f>
        <v>0</v>
      </c>
      <c r="I81" s="243">
        <f>тепло!I72+' ВС'!J78</f>
        <v>0</v>
      </c>
      <c r="J81" s="243">
        <f>тепло!J72+' ВС'!K78</f>
        <v>0</v>
      </c>
      <c r="K81" s="243">
        <f>тепло!K72+' ВС'!L78</f>
        <v>0</v>
      </c>
      <c r="L81" s="243">
        <f>тепло!L72+' ВС'!M78</f>
        <v>0</v>
      </c>
      <c r="M81" s="243">
        <f>тепло!M72+' ВС'!N78</f>
        <v>0</v>
      </c>
      <c r="N81" s="243">
        <f>тепло!N72+' ВС'!O78</f>
        <v>0</v>
      </c>
      <c r="O81" s="243">
        <f>тепло!O72+' ВС'!P78</f>
        <v>0</v>
      </c>
      <c r="P81" s="243">
        <f>тепло!P72+' ВС'!Q78</f>
        <v>0</v>
      </c>
      <c r="Q81" s="243">
        <f>тепло!Q72+' ВС'!R78</f>
        <v>0</v>
      </c>
      <c r="R81" s="243">
        <f>тепло!R72+' ВС'!S78</f>
        <v>0</v>
      </c>
      <c r="S81" s="243">
        <f>тепло!S72+' ВС'!T78</f>
        <v>0</v>
      </c>
      <c r="T81" s="243">
        <f>тепло!T72+' ВС'!U78</f>
        <v>0</v>
      </c>
      <c r="U81" s="243">
        <f>тепло!U72+' ВС'!V78</f>
        <v>0</v>
      </c>
      <c r="V81" s="243">
        <f>тепло!V72+' ВС'!W78</f>
        <v>0</v>
      </c>
      <c r="W81" s="243">
        <f>тепло!W72+' ВС'!X78</f>
        <v>0</v>
      </c>
    </row>
    <row r="82" spans="1:23" ht="18.75" x14ac:dyDescent="0.25">
      <c r="A82" s="49" t="s">
        <v>66</v>
      </c>
      <c r="B82" s="242">
        <v>826</v>
      </c>
      <c r="C82" s="242">
        <v>275.33</v>
      </c>
      <c r="D82" s="242">
        <f t="shared" ref="D82:D95" si="16">B82+C82</f>
        <v>1101.33</v>
      </c>
      <c r="E82" s="243">
        <f>I82+M82+R82+W82</f>
        <v>683.31752000000006</v>
      </c>
      <c r="F82" s="243">
        <f>тепло!F73+' ВС'!G79</f>
        <v>58.800121290322586</v>
      </c>
      <c r="G82" s="243">
        <f>тепло!G73+' ВС'!H79</f>
        <v>58.67805677419355</v>
      </c>
      <c r="H82" s="243">
        <f>тепло!H73+' ВС'!I79</f>
        <v>63.651443870967746</v>
      </c>
      <c r="I82" s="243">
        <f>тепло!I73+' ВС'!J79</f>
        <v>181.12962193548387</v>
      </c>
      <c r="J82" s="243">
        <f>тепло!J73+' ВС'!K79</f>
        <v>57.899895483870971</v>
      </c>
      <c r="K82" s="243">
        <f>тепло!K73+' ВС'!L79</f>
        <v>54.337960000000002</v>
      </c>
      <c r="L82" s="243">
        <f>тепло!L73+' ВС'!M79</f>
        <v>54.337960000000002</v>
      </c>
      <c r="M82" s="243">
        <f>тепло!M73+' ВС'!N79</f>
        <v>166.57581548387097</v>
      </c>
      <c r="N82" s="243">
        <f>тепло!N73+' ВС'!O79</f>
        <v>347.70543741935484</v>
      </c>
      <c r="O82" s="243">
        <f>тепло!O73+' ВС'!P79</f>
        <v>54.337960000000002</v>
      </c>
      <c r="P82" s="243">
        <f>тепло!P73+' ВС'!Q79</f>
        <v>54.337960000000002</v>
      </c>
      <c r="Q82" s="243">
        <f>тепло!Q73+' ВС'!R79</f>
        <v>54.337960000000002</v>
      </c>
      <c r="R82" s="243">
        <f>тепло!R73+' ВС'!S79</f>
        <v>163.01388</v>
      </c>
      <c r="S82" s="243">
        <f>тепло!S73+' ВС'!T79</f>
        <v>510.71931741935487</v>
      </c>
      <c r="T82" s="243">
        <f>тепло!T73+' ВС'!U79</f>
        <v>56.096540645161291</v>
      </c>
      <c r="U82" s="243">
        <f>тепло!U73+' ВС'!V79</f>
        <v>57.976185806451618</v>
      </c>
      <c r="V82" s="243">
        <f>тепло!V73+' ВС'!W79</f>
        <v>58.525476129032263</v>
      </c>
      <c r="W82" s="243">
        <f>тепло!W73+' ВС'!X79</f>
        <v>172.59820258064516</v>
      </c>
    </row>
    <row r="83" spans="1:23" ht="18.75" x14ac:dyDescent="0.25">
      <c r="A83" s="49" t="s">
        <v>67</v>
      </c>
      <c r="B83" s="242">
        <v>220.17</v>
      </c>
      <c r="C83" s="242">
        <v>73.39</v>
      </c>
      <c r="D83" s="242">
        <f t="shared" si="16"/>
        <v>293.56</v>
      </c>
      <c r="E83" s="243">
        <f>тепло!E74+' ВС'!F80</f>
        <v>213</v>
      </c>
      <c r="F83" s="243">
        <f>тепло!F74+' ВС'!G80</f>
        <v>17.75</v>
      </c>
      <c r="G83" s="243">
        <f>тепло!G74+' ВС'!H80</f>
        <v>17.75</v>
      </c>
      <c r="H83" s="243">
        <f>тепло!H74+' ВС'!I80</f>
        <v>17.75</v>
      </c>
      <c r="I83" s="243">
        <f>тепло!I74+' ВС'!J80</f>
        <v>53.25</v>
      </c>
      <c r="J83" s="243">
        <f>тепло!J74+' ВС'!K80</f>
        <v>17.75</v>
      </c>
      <c r="K83" s="243">
        <f>тепло!K74+' ВС'!L80</f>
        <v>17.75</v>
      </c>
      <c r="L83" s="243">
        <f>тепло!L74+' ВС'!M80</f>
        <v>17.75</v>
      </c>
      <c r="M83" s="243">
        <f>тепло!M74+' ВС'!N80</f>
        <v>53.25</v>
      </c>
      <c r="N83" s="243">
        <f>тепло!N74+' ВС'!O80</f>
        <v>106.5</v>
      </c>
      <c r="O83" s="243">
        <f>тепло!O74+' ВС'!P80</f>
        <v>17.75</v>
      </c>
      <c r="P83" s="243">
        <f>тепло!P74+' ВС'!Q80</f>
        <v>17.75</v>
      </c>
      <c r="Q83" s="243">
        <f>тепло!Q74+' ВС'!R80</f>
        <v>17.75</v>
      </c>
      <c r="R83" s="243">
        <f>тепло!R74+' ВС'!S80</f>
        <v>53.25</v>
      </c>
      <c r="S83" s="243">
        <f>тепло!S74+' ВС'!T80</f>
        <v>159.75</v>
      </c>
      <c r="T83" s="243">
        <f>тепло!T74+' ВС'!U80</f>
        <v>17.75</v>
      </c>
      <c r="U83" s="243">
        <f>тепло!U74+' ВС'!V80</f>
        <v>17.75</v>
      </c>
      <c r="V83" s="243">
        <f>тепло!V74+' ВС'!W80</f>
        <v>17.75</v>
      </c>
      <c r="W83" s="243">
        <f>тепло!W74+' ВС'!X80</f>
        <v>53.25</v>
      </c>
    </row>
    <row r="84" spans="1:23" ht="18.75" x14ac:dyDescent="0.25">
      <c r="A84" s="49" t="s">
        <v>68</v>
      </c>
      <c r="B84" s="242">
        <v>40.630000000000003</v>
      </c>
      <c r="C84" s="242">
        <v>13.54</v>
      </c>
      <c r="D84" s="242">
        <f t="shared" si="16"/>
        <v>54.17</v>
      </c>
      <c r="E84" s="243">
        <f>I84+M84+R84+W84</f>
        <v>81.69</v>
      </c>
      <c r="F84" s="243">
        <f>тепло!F75+' ВС'!G81</f>
        <v>9.1361612903225815</v>
      </c>
      <c r="G84" s="243">
        <f>тепло!G75+' ВС'!H81</f>
        <v>9.0140967741935505</v>
      </c>
      <c r="H84" s="243">
        <f>тепло!H75+' ВС'!I81</f>
        <v>8.3274838709677432</v>
      </c>
      <c r="I84" s="243">
        <f>тепло!I75+' ВС'!J81</f>
        <v>26.477741935483873</v>
      </c>
      <c r="J84" s="243">
        <f>тепло!J75+' ВС'!K81</f>
        <v>8.2359354838709677</v>
      </c>
      <c r="K84" s="243">
        <f>тепло!K75+' ВС'!L81</f>
        <v>4.6740000000000004</v>
      </c>
      <c r="L84" s="243">
        <f>тепло!L75+' ВС'!M81</f>
        <v>4.6740000000000004</v>
      </c>
      <c r="M84" s="243">
        <f>тепло!M75+' ВС'!N81</f>
        <v>17.583935483870967</v>
      </c>
      <c r="N84" s="243">
        <f>тепло!N75+' ВС'!O81</f>
        <v>44.061677419354837</v>
      </c>
      <c r="O84" s="243">
        <f>тепло!O75+' ВС'!P81</f>
        <v>4.6740000000000004</v>
      </c>
      <c r="P84" s="243">
        <f>тепло!P75+' ВС'!Q81</f>
        <v>4.6740000000000004</v>
      </c>
      <c r="Q84" s="243">
        <f>тепло!Q75+' ВС'!R81</f>
        <v>4.6740000000000004</v>
      </c>
      <c r="R84" s="243">
        <f>тепло!R75+' ВС'!S81</f>
        <v>14.022</v>
      </c>
      <c r="S84" s="243">
        <f>тепло!S75+' ВС'!T81</f>
        <v>58.083677419354842</v>
      </c>
      <c r="T84" s="243">
        <f>тепло!T75+' ВС'!U81</f>
        <v>6.4325806451612904</v>
      </c>
      <c r="U84" s="243">
        <f>тепло!U75+' ВС'!V81</f>
        <v>8.3122258064516146</v>
      </c>
      <c r="V84" s="243">
        <f>тепло!V75+' ВС'!W81</f>
        <v>8.8615161290322604</v>
      </c>
      <c r="W84" s="243">
        <f>тепло!W75+' ВС'!X81</f>
        <v>23.606322580645163</v>
      </c>
    </row>
    <row r="85" spans="1:23" ht="18.75" x14ac:dyDescent="0.25">
      <c r="A85" s="49" t="s">
        <v>69</v>
      </c>
      <c r="B85" s="242">
        <v>558.23</v>
      </c>
      <c r="C85" s="242">
        <v>186.08</v>
      </c>
      <c r="D85" s="242">
        <f t="shared" si="16"/>
        <v>744.31000000000006</v>
      </c>
      <c r="E85" s="243">
        <f>I85+M85+R85+W85</f>
        <v>382.60759999999993</v>
      </c>
      <c r="F85" s="243">
        <f>тепло!F76+' ВС'!G82</f>
        <v>31.412300000000002</v>
      </c>
      <c r="G85" s="243">
        <f>тепло!G76+' ВС'!H82</f>
        <v>31.412300000000002</v>
      </c>
      <c r="H85" s="243">
        <f>тепло!H76+' ВС'!I82</f>
        <v>37.072299999999998</v>
      </c>
      <c r="I85" s="243">
        <f>тепло!I76+' ВС'!J82</f>
        <v>99.896899999999988</v>
      </c>
      <c r="J85" s="243">
        <f>тепло!J76+' ВС'!K82</f>
        <v>31.412300000000002</v>
      </c>
      <c r="K85" s="243">
        <f>тепло!K76+' ВС'!L82</f>
        <v>31.412300000000002</v>
      </c>
      <c r="L85" s="243">
        <f>тепло!L76+' ВС'!M82</f>
        <v>31.412300000000002</v>
      </c>
      <c r="M85" s="243">
        <f>тепло!M76+' ВС'!N82</f>
        <v>94.236899999999991</v>
      </c>
      <c r="N85" s="243">
        <f>тепло!N76+' ВС'!O82</f>
        <v>194.13379999999998</v>
      </c>
      <c r="O85" s="243">
        <f>тепло!O76+' ВС'!P82</f>
        <v>31.412300000000002</v>
      </c>
      <c r="P85" s="243">
        <f>тепло!P76+' ВС'!Q82</f>
        <v>31.412300000000002</v>
      </c>
      <c r="Q85" s="243">
        <f>тепло!Q76+' ВС'!R82</f>
        <v>31.412300000000002</v>
      </c>
      <c r="R85" s="243">
        <f>тепло!R76+' ВС'!S82</f>
        <v>94.236899999999991</v>
      </c>
      <c r="S85" s="243">
        <f>тепло!S76+' ВС'!T82</f>
        <v>288.3707</v>
      </c>
      <c r="T85" s="243">
        <f>тепло!T76+' ВС'!U82</f>
        <v>31.412300000000002</v>
      </c>
      <c r="U85" s="243">
        <f>тепло!U76+' ВС'!V82</f>
        <v>31.412300000000002</v>
      </c>
      <c r="V85" s="243">
        <f>тепло!V76+' ВС'!W82</f>
        <v>31.412300000000002</v>
      </c>
      <c r="W85" s="243">
        <f>тепло!W76+' ВС'!X82</f>
        <v>94.236899999999991</v>
      </c>
    </row>
    <row r="86" spans="1:23" ht="18.75" x14ac:dyDescent="0.25">
      <c r="A86" s="49" t="s">
        <v>82</v>
      </c>
      <c r="B86" s="242">
        <v>1.95</v>
      </c>
      <c r="C86" s="242">
        <v>0.65</v>
      </c>
      <c r="D86" s="242">
        <f t="shared" si="16"/>
        <v>2.6</v>
      </c>
      <c r="E86" s="243">
        <f>тепло!E77+' ВС'!F83</f>
        <v>4.0200000000000005</v>
      </c>
      <c r="F86" s="243">
        <f>тепло!F77+' ВС'!G83</f>
        <v>0.33500000000000002</v>
      </c>
      <c r="G86" s="243">
        <f>тепло!G77+' ВС'!H83</f>
        <v>0.33500000000000002</v>
      </c>
      <c r="H86" s="243">
        <f>тепло!H77+' ВС'!I83</f>
        <v>0.33500000000000002</v>
      </c>
      <c r="I86" s="243">
        <f>тепло!I77+' ВС'!J83</f>
        <v>1.0050000000000001</v>
      </c>
      <c r="J86" s="243">
        <f>тепло!J77+' ВС'!K83</f>
        <v>0.33500000000000002</v>
      </c>
      <c r="K86" s="243">
        <f>тепло!K77+' ВС'!L83</f>
        <v>0.33500000000000002</v>
      </c>
      <c r="L86" s="243">
        <f>тепло!L77+' ВС'!M83</f>
        <v>0.33500000000000002</v>
      </c>
      <c r="M86" s="243">
        <f>тепло!M77+' ВС'!N83</f>
        <v>1.0050000000000001</v>
      </c>
      <c r="N86" s="243">
        <f>тепло!N77+' ВС'!O83</f>
        <v>2.0100000000000002</v>
      </c>
      <c r="O86" s="243">
        <f>тепло!O77+' ВС'!P83</f>
        <v>0.33500000000000002</v>
      </c>
      <c r="P86" s="243">
        <f>тепло!P77+' ВС'!Q83</f>
        <v>0.33500000000000002</v>
      </c>
      <c r="Q86" s="243">
        <f>тепло!Q77+' ВС'!R83</f>
        <v>0.33500000000000002</v>
      </c>
      <c r="R86" s="243">
        <v>1</v>
      </c>
      <c r="S86" s="243">
        <f>тепло!S77+' ВС'!T83</f>
        <v>3.0150000000000006</v>
      </c>
      <c r="T86" s="243">
        <f>тепло!T77+' ВС'!U83</f>
        <v>0.33500000000000002</v>
      </c>
      <c r="U86" s="243">
        <f>тепло!U77+' ВС'!V83</f>
        <v>0.33500000000000002</v>
      </c>
      <c r="V86" s="243">
        <f>тепло!V77+' ВС'!W83</f>
        <v>0.33500000000000002</v>
      </c>
      <c r="W86" s="243">
        <v>1</v>
      </c>
    </row>
    <row r="87" spans="1:23" ht="18.75" x14ac:dyDescent="0.25">
      <c r="A87" s="49" t="s">
        <v>290</v>
      </c>
      <c r="B87" s="242">
        <v>5.0199999999999996</v>
      </c>
      <c r="C87" s="242">
        <v>1.67</v>
      </c>
      <c r="D87" s="242">
        <f t="shared" si="16"/>
        <v>6.6899999999999995</v>
      </c>
      <c r="E87" s="243">
        <f>тепло!E79+' ВС'!F84</f>
        <v>1.9999199999999999</v>
      </c>
      <c r="F87" s="243">
        <f>тепло!F79+' ВС'!G84</f>
        <v>0.16666</v>
      </c>
      <c r="G87" s="243">
        <f>тепло!G79+' ВС'!H84</f>
        <v>0.16666</v>
      </c>
      <c r="H87" s="243">
        <f>тепло!H79+' ВС'!I84</f>
        <v>0.16666</v>
      </c>
      <c r="I87" s="243">
        <f>тепло!I79+' ВС'!J84</f>
        <v>0.49997999999999998</v>
      </c>
      <c r="J87" s="243">
        <f>тепло!J79+' ВС'!K84</f>
        <v>0.16666</v>
      </c>
      <c r="K87" s="243">
        <f>тепло!K79+' ВС'!L84</f>
        <v>0.16666</v>
      </c>
      <c r="L87" s="243">
        <f>тепло!L79+' ВС'!M84</f>
        <v>0.16666</v>
      </c>
      <c r="M87" s="243">
        <f>тепло!M79+' ВС'!N84</f>
        <v>0.49997999999999998</v>
      </c>
      <c r="N87" s="243">
        <f>тепло!N79+' ВС'!O84</f>
        <v>0.99995999999999996</v>
      </c>
      <c r="O87" s="243">
        <f>тепло!O79+' ВС'!P84</f>
        <v>0.16666</v>
      </c>
      <c r="P87" s="243">
        <f>тепло!P79+' ВС'!Q84</f>
        <v>0.16666</v>
      </c>
      <c r="Q87" s="243">
        <f>тепло!Q79+' ВС'!R84</f>
        <v>0.16666</v>
      </c>
      <c r="R87" s="243">
        <f>тепло!R79+' ВС'!S84</f>
        <v>0.49997999999999998</v>
      </c>
      <c r="S87" s="243">
        <f>тепло!S79+' ВС'!T84</f>
        <v>1.4999400000000001</v>
      </c>
      <c r="T87" s="243">
        <f>тепло!T79+' ВС'!U84</f>
        <v>0.16666</v>
      </c>
      <c r="U87" s="243">
        <f>тепло!U79+' ВС'!V84</f>
        <v>0.16666</v>
      </c>
      <c r="V87" s="243">
        <f>тепло!V79+' ВС'!W84</f>
        <v>0.16666</v>
      </c>
      <c r="W87" s="243">
        <f>тепло!W79+' ВС'!X84</f>
        <v>0.49997999999999998</v>
      </c>
    </row>
    <row r="88" spans="1:23" ht="18.75" x14ac:dyDescent="0.25">
      <c r="A88" s="49" t="s">
        <v>70</v>
      </c>
      <c r="B88" s="242">
        <v>284.02999999999997</v>
      </c>
      <c r="C88" s="242">
        <v>94.68</v>
      </c>
      <c r="D88" s="242">
        <f t="shared" si="16"/>
        <v>378.71</v>
      </c>
      <c r="E88" s="243">
        <f>тепло!E79+' ВС'!F85</f>
        <v>6</v>
      </c>
      <c r="F88" s="243">
        <f>тепло!F79+' ВС'!G85</f>
        <v>0.5</v>
      </c>
      <c r="G88" s="243">
        <f>тепло!G79+' ВС'!H85</f>
        <v>0.5</v>
      </c>
      <c r="H88" s="243">
        <f>тепло!H79+' ВС'!I85</f>
        <v>0.5</v>
      </c>
      <c r="I88" s="243">
        <f>тепло!I79+' ВС'!J85</f>
        <v>1.5</v>
      </c>
      <c r="J88" s="243">
        <f>тепло!J79+' ВС'!K85</f>
        <v>0.5</v>
      </c>
      <c r="K88" s="243">
        <f>тепло!K79+' ВС'!L85</f>
        <v>0.5</v>
      </c>
      <c r="L88" s="243">
        <f>тепло!L79+' ВС'!M85</f>
        <v>0.5</v>
      </c>
      <c r="M88" s="243">
        <f>тепло!M79+' ВС'!N85</f>
        <v>1.5</v>
      </c>
      <c r="N88" s="243">
        <f>тепло!N79+' ВС'!O85</f>
        <v>3</v>
      </c>
      <c r="O88" s="243">
        <f>тепло!O79+' ВС'!P85</f>
        <v>0.5</v>
      </c>
      <c r="P88" s="243">
        <f>тепло!P79+' ВС'!Q85</f>
        <v>0.5</v>
      </c>
      <c r="Q88" s="243">
        <f>тепло!Q79+' ВС'!R85</f>
        <v>0.5</v>
      </c>
      <c r="R88" s="243">
        <f>тепло!R79+' ВС'!S85</f>
        <v>1.5</v>
      </c>
      <c r="S88" s="243">
        <f>тепло!S79+' ВС'!T85</f>
        <v>4.5</v>
      </c>
      <c r="T88" s="243">
        <f>тепло!T79+' ВС'!U85</f>
        <v>0.5</v>
      </c>
      <c r="U88" s="243">
        <f>тепло!U79+' ВС'!V85</f>
        <v>0.5</v>
      </c>
      <c r="V88" s="243">
        <f>тепло!V79+' ВС'!W85</f>
        <v>0.5</v>
      </c>
      <c r="W88" s="243">
        <f>тепло!W79+' ВС'!X85</f>
        <v>1.5</v>
      </c>
    </row>
    <row r="89" spans="1:23" ht="18.75" x14ac:dyDescent="0.25">
      <c r="A89" s="49" t="s">
        <v>72</v>
      </c>
      <c r="B89" s="242">
        <f>тепло!B80+' ВС'!C86</f>
        <v>31.330000000000002</v>
      </c>
      <c r="C89" s="242">
        <v>10.46</v>
      </c>
      <c r="D89" s="242">
        <f t="shared" si="16"/>
        <v>41.790000000000006</v>
      </c>
      <c r="E89" s="243">
        <f>тепло!E80+' ВС'!F86</f>
        <v>0</v>
      </c>
      <c r="F89" s="243">
        <f>тепло!F80+' ВС'!G86</f>
        <v>0</v>
      </c>
      <c r="G89" s="243">
        <f>тепло!G80+' ВС'!H86</f>
        <v>0</v>
      </c>
      <c r="H89" s="243">
        <f>тепло!H80+' ВС'!I86</f>
        <v>0</v>
      </c>
      <c r="I89" s="243">
        <f>тепло!I80+' ВС'!J86</f>
        <v>0</v>
      </c>
      <c r="J89" s="243">
        <f>тепло!J80+' ВС'!K86</f>
        <v>0</v>
      </c>
      <c r="K89" s="243">
        <f>тепло!K80+' ВС'!L86</f>
        <v>0</v>
      </c>
      <c r="L89" s="243">
        <f>тепло!L80+' ВС'!M86</f>
        <v>0</v>
      </c>
      <c r="M89" s="243">
        <f>тепло!M80+' ВС'!N86</f>
        <v>0</v>
      </c>
      <c r="N89" s="243">
        <f>тепло!N80+' ВС'!O86</f>
        <v>0</v>
      </c>
      <c r="O89" s="243">
        <f>тепло!O80+' ВС'!P86</f>
        <v>0</v>
      </c>
      <c r="P89" s="243">
        <f>тепло!P80+' ВС'!Q86</f>
        <v>0</v>
      </c>
      <c r="Q89" s="243">
        <f>тепло!Q80+' ВС'!R86</f>
        <v>0</v>
      </c>
      <c r="R89" s="243">
        <f>тепло!R80+' ВС'!S86</f>
        <v>0</v>
      </c>
      <c r="S89" s="243">
        <f>тепло!S80+' ВС'!T86</f>
        <v>0</v>
      </c>
      <c r="T89" s="243">
        <f>тепло!T80+' ВС'!U86</f>
        <v>0</v>
      </c>
      <c r="U89" s="243">
        <f>тепло!U80+' ВС'!V86</f>
        <v>0</v>
      </c>
      <c r="V89" s="243">
        <f>тепло!V80+' ВС'!W86</f>
        <v>0</v>
      </c>
      <c r="W89" s="243">
        <f>тепло!W80+' ВС'!X86</f>
        <v>0</v>
      </c>
    </row>
    <row r="90" spans="1:23" ht="18.75" x14ac:dyDescent="0.25">
      <c r="A90" s="49" t="s">
        <v>71</v>
      </c>
      <c r="B90" s="242">
        <v>2.2000000000000002</v>
      </c>
      <c r="C90" s="242">
        <v>0.73</v>
      </c>
      <c r="D90" s="242">
        <f t="shared" si="16"/>
        <v>2.93</v>
      </c>
      <c r="E90" s="243">
        <f>тепло!E81+' ВС'!F87</f>
        <v>6</v>
      </c>
      <c r="F90" s="243">
        <f>тепло!F81+' ВС'!G87</f>
        <v>0.5</v>
      </c>
      <c r="G90" s="243">
        <f>тепло!G81+' ВС'!H87</f>
        <v>0.5</v>
      </c>
      <c r="H90" s="243">
        <f>тепло!H81+' ВС'!I87</f>
        <v>0.5</v>
      </c>
      <c r="I90" s="243">
        <f>тепло!I81+' ВС'!J87</f>
        <v>1.5</v>
      </c>
      <c r="J90" s="243">
        <f>тепло!J81+' ВС'!K87</f>
        <v>0.5</v>
      </c>
      <c r="K90" s="243">
        <f>тепло!K81+' ВС'!L87</f>
        <v>0.5</v>
      </c>
      <c r="L90" s="243">
        <f>тепло!L81+' ВС'!M87</f>
        <v>0.5</v>
      </c>
      <c r="M90" s="243">
        <f>тепло!M81+' ВС'!N87</f>
        <v>1.5</v>
      </c>
      <c r="N90" s="243">
        <f>тепло!N81+' ВС'!O87</f>
        <v>3</v>
      </c>
      <c r="O90" s="243">
        <f>тепло!O81+' ВС'!P87</f>
        <v>0.5</v>
      </c>
      <c r="P90" s="243">
        <f>тепло!P81+' ВС'!Q87</f>
        <v>0.5</v>
      </c>
      <c r="Q90" s="243">
        <f>тепло!Q81+' ВС'!R87</f>
        <v>0.5</v>
      </c>
      <c r="R90" s="243">
        <f>тепло!R81+' ВС'!S87</f>
        <v>1.5</v>
      </c>
      <c r="S90" s="243">
        <f>тепло!S81+' ВС'!T87</f>
        <v>4.5</v>
      </c>
      <c r="T90" s="243">
        <f>тепло!T81+' ВС'!U87</f>
        <v>0.5</v>
      </c>
      <c r="U90" s="243">
        <f>тепло!U81+' ВС'!V87</f>
        <v>0.5</v>
      </c>
      <c r="V90" s="243">
        <f>тепло!V81+' ВС'!W87</f>
        <v>0.5</v>
      </c>
      <c r="W90" s="243">
        <f>тепло!W81+' ВС'!X87</f>
        <v>1.5</v>
      </c>
    </row>
    <row r="91" spans="1:23" ht="18.75" x14ac:dyDescent="0.25">
      <c r="A91" s="49" t="s">
        <v>90</v>
      </c>
      <c r="B91" s="242">
        <v>250.47</v>
      </c>
      <c r="C91" s="242">
        <v>83.49</v>
      </c>
      <c r="D91" s="242">
        <f t="shared" si="16"/>
        <v>333.96</v>
      </c>
      <c r="E91" s="243">
        <f>тепло!E82+' ВС'!F88</f>
        <v>0</v>
      </c>
      <c r="F91" s="243">
        <f>тепло!F82+' ВС'!G88</f>
        <v>0</v>
      </c>
      <c r="G91" s="243">
        <f>тепло!G82+' ВС'!H88</f>
        <v>0</v>
      </c>
      <c r="H91" s="243">
        <f>тепло!H82+' ВС'!I88</f>
        <v>0</v>
      </c>
      <c r="I91" s="243">
        <f>тепло!I82+' ВС'!J88</f>
        <v>0</v>
      </c>
      <c r="J91" s="243">
        <f>тепло!J82+' ВС'!K88</f>
        <v>0</v>
      </c>
      <c r="K91" s="243">
        <f>тепло!K82+' ВС'!L88</f>
        <v>0</v>
      </c>
      <c r="L91" s="243">
        <f>тепло!L82+' ВС'!M88</f>
        <v>0</v>
      </c>
      <c r="M91" s="243">
        <f>тепло!M82+' ВС'!N88</f>
        <v>0</v>
      </c>
      <c r="N91" s="243">
        <f>тепло!N82+' ВС'!O88</f>
        <v>0</v>
      </c>
      <c r="O91" s="243">
        <f>тепло!O82+' ВС'!P88</f>
        <v>0</v>
      </c>
      <c r="P91" s="243">
        <f>тепло!P82+' ВС'!Q88</f>
        <v>0</v>
      </c>
      <c r="Q91" s="243">
        <f>тепло!Q82+' ВС'!R88</f>
        <v>0</v>
      </c>
      <c r="R91" s="243">
        <f>тепло!R82+' ВС'!S88</f>
        <v>0</v>
      </c>
      <c r="S91" s="243">
        <f>тепло!S82+' ВС'!T88</f>
        <v>0</v>
      </c>
      <c r="T91" s="243">
        <f>тепло!T82+' ВС'!U88</f>
        <v>0</v>
      </c>
      <c r="U91" s="243">
        <f>тепло!U82+' ВС'!V88</f>
        <v>0</v>
      </c>
      <c r="V91" s="243">
        <f>тепло!V82+' ВС'!W88</f>
        <v>0</v>
      </c>
      <c r="W91" s="243">
        <f>тепло!W82+' ВС'!X88</f>
        <v>0</v>
      </c>
    </row>
    <row r="92" spans="1:23" ht="19.5" x14ac:dyDescent="0.25">
      <c r="A92" s="247" t="s">
        <v>75</v>
      </c>
      <c r="B92" s="240">
        <v>20366.89</v>
      </c>
      <c r="C92" s="240">
        <v>6788.96</v>
      </c>
      <c r="D92" s="240">
        <f t="shared" si="16"/>
        <v>27155.85</v>
      </c>
      <c r="E92" s="240">
        <f>I92+M92+R92+W92</f>
        <v>30898.202727</v>
      </c>
      <c r="F92" s="240">
        <f>тепло!F83+' ВС'!G89</f>
        <v>2773.5444870000001</v>
      </c>
      <c r="G92" s="240">
        <f>тепло!G83+' ВС'!H89</f>
        <v>2773.5444870000001</v>
      </c>
      <c r="H92" s="240">
        <f>тепло!H83+' ВС'!I89</f>
        <v>2773.5444870000001</v>
      </c>
      <c r="I92" s="240">
        <f>тепло!I83+' ВС'!J89</f>
        <v>8320.6334609999994</v>
      </c>
      <c r="J92" s="240">
        <f>тепло!J83+' ВС'!K89</f>
        <v>3251.1135300000001</v>
      </c>
      <c r="K92" s="240">
        <f>тепло!K83+' ВС'!L89</f>
        <v>2245.9630199999997</v>
      </c>
      <c r="L92" s="240">
        <f>тепло!L83+' ВС'!M89</f>
        <v>2245.9630199999997</v>
      </c>
      <c r="M92" s="240">
        <f>тепло!M83+' ВС'!N89</f>
        <v>7743.039569999999</v>
      </c>
      <c r="N92" s="240">
        <f>тепло!N83+' ВС'!O89</f>
        <v>16063.673030999998</v>
      </c>
      <c r="O92" s="240">
        <f t="shared" ref="O92:V92" si="17">O93+O97</f>
        <v>2245.9630200000001</v>
      </c>
      <c r="P92" s="240">
        <f t="shared" si="17"/>
        <v>2245.9630200000001</v>
      </c>
      <c r="Q92" s="240">
        <f t="shared" si="17"/>
        <v>2245.9630200000001</v>
      </c>
      <c r="R92" s="240">
        <f t="shared" si="12"/>
        <v>6737.8890600000004</v>
      </c>
      <c r="S92" s="240">
        <f t="shared" si="13"/>
        <v>22801.562091</v>
      </c>
      <c r="T92" s="240">
        <f t="shared" si="17"/>
        <v>2549.5516619999999</v>
      </c>
      <c r="U92" s="240">
        <f t="shared" si="17"/>
        <v>2773.5444870000001</v>
      </c>
      <c r="V92" s="240">
        <f t="shared" si="17"/>
        <v>2773.5444870000001</v>
      </c>
      <c r="W92" s="240">
        <f t="shared" si="14"/>
        <v>8096.6406360000001</v>
      </c>
    </row>
    <row r="93" spans="1:23" ht="18.75" x14ac:dyDescent="0.25">
      <c r="A93" s="248" t="s">
        <v>80</v>
      </c>
      <c r="B93" s="243">
        <v>15931.8</v>
      </c>
      <c r="C93" s="243">
        <v>5310.6</v>
      </c>
      <c r="D93" s="243">
        <f t="shared" si="16"/>
        <v>21242.400000000001</v>
      </c>
      <c r="E93" s="243">
        <f>I93+M93+R93+W93</f>
        <v>23731.338499999998</v>
      </c>
      <c r="F93" s="243">
        <f>тепло!F84+' ВС'!G90</f>
        <v>2130.2184999999999</v>
      </c>
      <c r="G93" s="243">
        <f>тепло!G84+' ВС'!H90</f>
        <v>2130.2184999999999</v>
      </c>
      <c r="H93" s="243">
        <f>тепло!H84+' ВС'!I90</f>
        <v>2130.2184999999999</v>
      </c>
      <c r="I93" s="243">
        <f>тепло!I84+' ВС'!J90</f>
        <v>6390.6554999999998</v>
      </c>
      <c r="J93" s="243">
        <f>тепло!J84+' ВС'!K90</f>
        <v>2497.0149999999999</v>
      </c>
      <c r="K93" s="243">
        <f>тепло!K84+' ВС'!L90</f>
        <v>1725.01</v>
      </c>
      <c r="L93" s="243">
        <f>тепло!L84+' ВС'!M90</f>
        <v>1725.01</v>
      </c>
      <c r="M93" s="243">
        <f>тепло!M84+' ВС'!N90</f>
        <v>5947.0349999999999</v>
      </c>
      <c r="N93" s="243">
        <f>тепло!N84+' ВС'!O90</f>
        <v>12337.690499999999</v>
      </c>
      <c r="O93" s="243">
        <f>тепло!O84+' ВС'!P90</f>
        <v>1725.01</v>
      </c>
      <c r="P93" s="243">
        <f>тепло!P84+' ВС'!Q90</f>
        <v>1725.01</v>
      </c>
      <c r="Q93" s="243">
        <f>тепло!Q84+' ВС'!R90</f>
        <v>1725.01</v>
      </c>
      <c r="R93" s="243">
        <f>тепло!R84+' ВС'!S90</f>
        <v>5175.03</v>
      </c>
      <c r="S93" s="243">
        <f>тепло!S84+' ВС'!T90</f>
        <v>17512.720499999999</v>
      </c>
      <c r="T93" s="243">
        <f>тепло!T84+' ВС'!U90</f>
        <v>1958.1809999999998</v>
      </c>
      <c r="U93" s="243">
        <f>тепло!U84+' ВС'!V90</f>
        <v>2130.2184999999999</v>
      </c>
      <c r="V93" s="243">
        <f>тепло!V84+' ВС'!W90</f>
        <v>2130.2184999999999</v>
      </c>
      <c r="W93" s="243">
        <f>тепло!W84+' ВС'!X90</f>
        <v>6218.6179999999995</v>
      </c>
    </row>
    <row r="94" spans="1:23" ht="18.75" x14ac:dyDescent="0.25">
      <c r="A94" s="249" t="s">
        <v>76</v>
      </c>
      <c r="B94" s="243">
        <v>12032.53</v>
      </c>
      <c r="C94" s="243">
        <v>4010.84</v>
      </c>
      <c r="D94" s="243">
        <f t="shared" si="16"/>
        <v>16043.37</v>
      </c>
      <c r="E94" s="243">
        <f>I94+M94+R94+W94</f>
        <v>17417.130499999999</v>
      </c>
      <c r="F94" s="243">
        <f>тепло!F85+' ВС'!G91</f>
        <v>1604.0345</v>
      </c>
      <c r="G94" s="243">
        <f>тепло!G85+' ВС'!H91</f>
        <v>1604.0345</v>
      </c>
      <c r="H94" s="243">
        <f>тепло!H85+' ВС'!I91</f>
        <v>1604.0345</v>
      </c>
      <c r="I94" s="243">
        <f>тепло!I85+' ВС'!J91</f>
        <v>4812.1035000000002</v>
      </c>
      <c r="J94" s="243">
        <f>тепло!J85+' ВС'!K91</f>
        <v>1970.8310000000001</v>
      </c>
      <c r="K94" s="243">
        <f>тепло!K85+' ВС'!L91</f>
        <v>1198.826</v>
      </c>
      <c r="L94" s="243">
        <f>тепло!L85+' ВС'!M91</f>
        <v>1198.826</v>
      </c>
      <c r="M94" s="243">
        <f>тепло!M85+' ВС'!N91</f>
        <v>4368.4830000000002</v>
      </c>
      <c r="N94" s="243">
        <f>тепло!N85+' ВС'!O91</f>
        <v>9180.5865000000013</v>
      </c>
      <c r="O94" s="243">
        <f>тепло!O85+' ВС'!P91</f>
        <v>1198.826</v>
      </c>
      <c r="P94" s="243">
        <f>тепло!P85+' ВС'!Q91</f>
        <v>1198.826</v>
      </c>
      <c r="Q94" s="243">
        <f>тепло!Q85+' ВС'!R91</f>
        <v>1198.826</v>
      </c>
      <c r="R94" s="243">
        <f>тепло!R85+' ВС'!S91</f>
        <v>3596.4780000000001</v>
      </c>
      <c r="S94" s="243">
        <f>тепло!S85+' ВС'!T91</f>
        <v>12777.0645</v>
      </c>
      <c r="T94" s="243">
        <f>тепло!T85+' ВС'!U91</f>
        <v>1431.9970000000001</v>
      </c>
      <c r="U94" s="243">
        <f>тепло!U85+' ВС'!V91</f>
        <v>1604.0345</v>
      </c>
      <c r="V94" s="243">
        <f>тепло!V85+' ВС'!W91</f>
        <v>1604.0345</v>
      </c>
      <c r="W94" s="243">
        <f>тепло!W85+' ВС'!X91</f>
        <v>4640.0659999999998</v>
      </c>
    </row>
    <row r="95" spans="1:23" ht="18.75" x14ac:dyDescent="0.25">
      <c r="A95" s="249" t="s">
        <v>77</v>
      </c>
      <c r="B95" s="243">
        <v>3899.27</v>
      </c>
      <c r="C95" s="243">
        <v>1299.76</v>
      </c>
      <c r="D95" s="243">
        <f t="shared" si="16"/>
        <v>5199.03</v>
      </c>
      <c r="E95" s="243">
        <f>тепло!E86+' ВС'!F92</f>
        <v>6314.2080000000005</v>
      </c>
      <c r="F95" s="243">
        <f>тепло!F86+' ВС'!G92</f>
        <v>526.18399999999997</v>
      </c>
      <c r="G95" s="243">
        <f>тепло!G86+' ВС'!H92</f>
        <v>526.18399999999997</v>
      </c>
      <c r="H95" s="243">
        <f>тепло!H86+' ВС'!I92</f>
        <v>526.18399999999997</v>
      </c>
      <c r="I95" s="243">
        <f>тепло!I86+' ВС'!J92</f>
        <v>1578.5520000000001</v>
      </c>
      <c r="J95" s="243">
        <f>тепло!J86+' ВС'!K92</f>
        <v>526.18399999999997</v>
      </c>
      <c r="K95" s="243">
        <f>тепло!K86+' ВС'!L92</f>
        <v>526.18399999999997</v>
      </c>
      <c r="L95" s="243">
        <f>тепло!L86+' ВС'!M92</f>
        <v>526.18399999999997</v>
      </c>
      <c r="M95" s="243">
        <f>тепло!M86+' ВС'!N92</f>
        <v>1578.5520000000001</v>
      </c>
      <c r="N95" s="243">
        <f>тепло!N86+' ВС'!O92</f>
        <v>3157.1040000000003</v>
      </c>
      <c r="O95" s="243">
        <f>тепло!O86+' ВС'!P92</f>
        <v>526.18399999999997</v>
      </c>
      <c r="P95" s="243">
        <f>тепло!P86+' ВС'!Q92</f>
        <v>526.18399999999997</v>
      </c>
      <c r="Q95" s="243">
        <f>тепло!Q86+' ВС'!R92</f>
        <v>526.18399999999997</v>
      </c>
      <c r="R95" s="243">
        <f>тепло!R86+' ВС'!S92</f>
        <v>1578.5520000000001</v>
      </c>
      <c r="S95" s="243">
        <f>тепло!S86+' ВС'!T92</f>
        <v>4735.6560000000009</v>
      </c>
      <c r="T95" s="243">
        <f>тепло!T86+' ВС'!U92</f>
        <v>526.18399999999997</v>
      </c>
      <c r="U95" s="243">
        <f>тепло!U86+' ВС'!V92</f>
        <v>526.18399999999997</v>
      </c>
      <c r="V95" s="243">
        <f>тепло!V86+' ВС'!W92</f>
        <v>526.18399999999997</v>
      </c>
      <c r="W95" s="243">
        <f>тепло!W86+' ВС'!X92</f>
        <v>1578.5520000000001</v>
      </c>
    </row>
    <row r="96" spans="1:23" ht="18.75" x14ac:dyDescent="0.25">
      <c r="A96" s="249" t="s">
        <v>78</v>
      </c>
      <c r="B96" s="243">
        <v>0</v>
      </c>
      <c r="C96" s="243">
        <v>0</v>
      </c>
      <c r="D96" s="243">
        <v>0</v>
      </c>
      <c r="E96" s="243">
        <f>тепло!E87+' ВС'!F93</f>
        <v>0</v>
      </c>
      <c r="F96" s="243">
        <f>тепло!F87+' ВС'!G93</f>
        <v>0</v>
      </c>
      <c r="G96" s="243">
        <f>тепло!G87+' ВС'!H93</f>
        <v>0</v>
      </c>
      <c r="H96" s="243">
        <f>тепло!H87+' ВС'!I93</f>
        <v>0</v>
      </c>
      <c r="I96" s="243">
        <f>тепло!I87+' ВС'!J93</f>
        <v>0</v>
      </c>
      <c r="J96" s="243">
        <f>тепло!J87+' ВС'!K93</f>
        <v>0</v>
      </c>
      <c r="K96" s="243">
        <f>тепло!K87+' ВС'!L93</f>
        <v>0</v>
      </c>
      <c r="L96" s="243">
        <f>тепло!L87+' ВС'!M93</f>
        <v>0</v>
      </c>
      <c r="M96" s="243">
        <f>тепло!M87+' ВС'!N93</f>
        <v>0</v>
      </c>
      <c r="N96" s="243">
        <f>тепло!N87+' ВС'!O93</f>
        <v>0</v>
      </c>
      <c r="O96" s="243">
        <f>тепло!O87+' ВС'!P93</f>
        <v>0</v>
      </c>
      <c r="P96" s="243">
        <f>тепло!P87+' ВС'!Q93</f>
        <v>0</v>
      </c>
      <c r="Q96" s="243">
        <f>тепло!Q87+' ВС'!R93</f>
        <v>0</v>
      </c>
      <c r="R96" s="243">
        <f>тепло!R87+' ВС'!S93</f>
        <v>0</v>
      </c>
      <c r="S96" s="243">
        <f>тепло!S87+' ВС'!T93</f>
        <v>0</v>
      </c>
      <c r="T96" s="243">
        <f>тепло!T87+' ВС'!U93</f>
        <v>0</v>
      </c>
      <c r="U96" s="243">
        <f>тепло!U87+' ВС'!V93</f>
        <v>0</v>
      </c>
      <c r="V96" s="243">
        <f>тепло!V87+' ВС'!W93</f>
        <v>0</v>
      </c>
      <c r="W96" s="243">
        <f>тепло!W87+' ВС'!X93</f>
        <v>0</v>
      </c>
    </row>
    <row r="97" spans="1:23" ht="18.75" x14ac:dyDescent="0.25">
      <c r="A97" s="248" t="s">
        <v>79</v>
      </c>
      <c r="B97" s="243">
        <f>тепло!B88+' ВС'!C94</f>
        <v>4435.0996072884536</v>
      </c>
      <c r="C97" s="243">
        <v>1478.37</v>
      </c>
      <c r="D97" s="243">
        <f>B97+C97</f>
        <v>5913.4696072884535</v>
      </c>
      <c r="E97" s="243">
        <f>I97+M97+R97+W97</f>
        <v>7166.864227</v>
      </c>
      <c r="F97" s="243">
        <f>тепло!F88+' ВС'!G94</f>
        <v>643.32598699999994</v>
      </c>
      <c r="G97" s="243">
        <f>тепло!G88+' ВС'!H94</f>
        <v>643.32598699999994</v>
      </c>
      <c r="H97" s="243">
        <f>тепло!H88+' ВС'!I94</f>
        <v>643.32598699999994</v>
      </c>
      <c r="I97" s="243">
        <f>тепло!I88+' ВС'!J94</f>
        <v>1929.9779610000001</v>
      </c>
      <c r="J97" s="243">
        <f>тепло!J88+' ВС'!K94</f>
        <v>754.09852999999998</v>
      </c>
      <c r="K97" s="243">
        <f>тепло!K88+' ВС'!L94</f>
        <v>520.95302000000004</v>
      </c>
      <c r="L97" s="243">
        <f>тепло!L88+' ВС'!M94</f>
        <v>520.95302000000004</v>
      </c>
      <c r="M97" s="243">
        <f>тепло!M88+' ВС'!N94</f>
        <v>1796.0045700000001</v>
      </c>
      <c r="N97" s="243">
        <f>тепло!N88+' ВС'!O94</f>
        <v>3725.9825310000001</v>
      </c>
      <c r="O97" s="243">
        <f>тепло!O88+' ВС'!P94</f>
        <v>520.95302000000004</v>
      </c>
      <c r="P97" s="243">
        <f>тепло!P88+' ВС'!Q94</f>
        <v>520.95302000000004</v>
      </c>
      <c r="Q97" s="243">
        <f>тепло!Q88+' ВС'!R94</f>
        <v>520.95302000000004</v>
      </c>
      <c r="R97" s="243">
        <f>тепло!R88+' ВС'!S94</f>
        <v>1562.85906</v>
      </c>
      <c r="S97" s="243">
        <f>тепло!S88+' ВС'!T94</f>
        <v>5288.8415909999994</v>
      </c>
      <c r="T97" s="243">
        <f>тепло!T88+' ВС'!U94</f>
        <v>591.37066200000004</v>
      </c>
      <c r="U97" s="243">
        <f>тепло!U88+' ВС'!V94</f>
        <v>643.32598699999994</v>
      </c>
      <c r="V97" s="243">
        <f>тепло!V88+' ВС'!W94</f>
        <v>643.32598699999994</v>
      </c>
      <c r="W97" s="243">
        <f>тепло!W88+' ВС'!X94</f>
        <v>1878.0226360000001</v>
      </c>
    </row>
    <row r="98" spans="1:23" ht="18.75" x14ac:dyDescent="0.25">
      <c r="A98" s="249" t="s">
        <v>76</v>
      </c>
      <c r="B98" s="243">
        <v>3633.86</v>
      </c>
      <c r="C98" s="243">
        <v>1211.29</v>
      </c>
      <c r="D98" s="243">
        <f>B98+C98</f>
        <v>4845.1499999999996</v>
      </c>
      <c r="E98" s="243">
        <f>I98+M98+R98+W98</f>
        <v>5259.9734109999999</v>
      </c>
      <c r="F98" s="243">
        <f>тепло!F89+' ВС'!G95</f>
        <v>484.41841900000003</v>
      </c>
      <c r="G98" s="243">
        <f>тепло!G89+' ВС'!H95</f>
        <v>484.41841900000003</v>
      </c>
      <c r="H98" s="243">
        <f>тепло!H89+' ВС'!I95</f>
        <v>484.41841900000003</v>
      </c>
      <c r="I98" s="243">
        <f>тепло!I89+' ВС'!J95</f>
        <v>1453.255257</v>
      </c>
      <c r="J98" s="243">
        <f>тепло!J89+' ВС'!K95</f>
        <v>595.19096200000001</v>
      </c>
      <c r="K98" s="243">
        <f>тепло!K89+' ВС'!L95</f>
        <v>362.04545200000001</v>
      </c>
      <c r="L98" s="243">
        <f>тепло!L89+' ВС'!M95</f>
        <v>362.04545200000001</v>
      </c>
      <c r="M98" s="243">
        <f>тепло!M89+' ВС'!N95</f>
        <v>1319.281866</v>
      </c>
      <c r="N98" s="243">
        <f>тепло!N89+' ВС'!O95</f>
        <v>2772.5371230000001</v>
      </c>
      <c r="O98" s="243">
        <f>тепло!O89+' ВС'!P95</f>
        <v>362.04545200000001</v>
      </c>
      <c r="P98" s="243">
        <f>тепло!P89+' ВС'!Q95</f>
        <v>362.04545200000001</v>
      </c>
      <c r="Q98" s="243">
        <f>тепло!Q89+' ВС'!R95</f>
        <v>362.04545200000001</v>
      </c>
      <c r="R98" s="243">
        <f>тепло!R89+' ВС'!S95</f>
        <v>1086.136356</v>
      </c>
      <c r="S98" s="243">
        <f>тепло!S89+' ВС'!T95</f>
        <v>3858.673479</v>
      </c>
      <c r="T98" s="243">
        <f>тепло!T89+' ВС'!U95</f>
        <v>432.46309400000001</v>
      </c>
      <c r="U98" s="243">
        <f>тепло!U89+' ВС'!V95</f>
        <v>484.41841900000003</v>
      </c>
      <c r="V98" s="243">
        <f>тепло!V89+' ВС'!W95</f>
        <v>484.41841900000003</v>
      </c>
      <c r="W98" s="243">
        <f>тепло!W89+' ВС'!X95</f>
        <v>1401.2999319999999</v>
      </c>
    </row>
    <row r="99" spans="1:23" ht="18.75" x14ac:dyDescent="0.25">
      <c r="A99" s="249" t="s">
        <v>77</v>
      </c>
      <c r="B99" s="243">
        <v>1177.5899999999999</v>
      </c>
      <c r="C99" s="243">
        <v>392.53</v>
      </c>
      <c r="D99" s="243">
        <f>B99+C99</f>
        <v>1570.12</v>
      </c>
      <c r="E99" s="243">
        <f>тепло!E90+' ВС'!F96</f>
        <v>1906.8908160000001</v>
      </c>
      <c r="F99" s="243">
        <f>тепло!F90+' ВС'!G96</f>
        <v>158.907568</v>
      </c>
      <c r="G99" s="243">
        <f>тепло!G90+' ВС'!H96</f>
        <v>158.907568</v>
      </c>
      <c r="H99" s="243">
        <f>тепло!H90+' ВС'!I96</f>
        <v>158.907568</v>
      </c>
      <c r="I99" s="243">
        <f>тепло!I90+' ВС'!J96</f>
        <v>476.72270400000002</v>
      </c>
      <c r="J99" s="243">
        <f>тепло!J90+' ВС'!K96</f>
        <v>158.907568</v>
      </c>
      <c r="K99" s="243">
        <f>тепло!K90+' ВС'!L96</f>
        <v>158.907568</v>
      </c>
      <c r="L99" s="243">
        <f>тепло!L90+' ВС'!M96</f>
        <v>158.907568</v>
      </c>
      <c r="M99" s="243">
        <f>тепло!M90+' ВС'!N96</f>
        <v>476.72270400000002</v>
      </c>
      <c r="N99" s="243">
        <f>тепло!N90+' ВС'!O96</f>
        <v>953.44540800000004</v>
      </c>
      <c r="O99" s="243">
        <f>тепло!O90+' ВС'!P96</f>
        <v>158.907568</v>
      </c>
      <c r="P99" s="243">
        <f>тепло!P90+' ВС'!Q96</f>
        <v>158.907568</v>
      </c>
      <c r="Q99" s="243">
        <f>тепло!Q90+' ВС'!R96</f>
        <v>158.907568</v>
      </c>
      <c r="R99" s="243">
        <f>тепло!R90+' ВС'!S96</f>
        <v>476.72270400000002</v>
      </c>
      <c r="S99" s="243">
        <f>тепло!S90+' ВС'!T96</f>
        <v>1430.1681119999998</v>
      </c>
      <c r="T99" s="243">
        <f>тепло!T90+' ВС'!U96</f>
        <v>158.907568</v>
      </c>
      <c r="U99" s="243">
        <f>тепло!U90+' ВС'!V96</f>
        <v>158.907568</v>
      </c>
      <c r="V99" s="243">
        <f>тепло!V90+' ВС'!W96</f>
        <v>158.907568</v>
      </c>
      <c r="W99" s="243">
        <f>тепло!W90+' ВС'!X96</f>
        <v>476.72270400000002</v>
      </c>
    </row>
    <row r="100" spans="1:23" ht="18.75" x14ac:dyDescent="0.25">
      <c r="A100" s="249" t="s">
        <v>78</v>
      </c>
      <c r="B100" s="243">
        <f>тепло!B93+' ВС'!C97</f>
        <v>0</v>
      </c>
      <c r="C100" s="243">
        <f t="shared" ref="C100:C117" si="18">D100-B100</f>
        <v>0</v>
      </c>
      <c r="D100" s="243">
        <f>тепло!D93+' ВС'!E97</f>
        <v>0</v>
      </c>
      <c r="E100" s="243">
        <f>тепло!E91+' ВС'!F97</f>
        <v>0</v>
      </c>
      <c r="F100" s="243">
        <f>тепло!F91+' ВС'!G97</f>
        <v>0</v>
      </c>
      <c r="G100" s="243">
        <f>тепло!G91+' ВС'!H97</f>
        <v>0</v>
      </c>
      <c r="H100" s="243">
        <f>тепло!H91+' ВС'!I97</f>
        <v>0</v>
      </c>
      <c r="I100" s="243">
        <f>тепло!I91+' ВС'!J97</f>
        <v>0</v>
      </c>
      <c r="J100" s="243">
        <f>тепло!J91+' ВС'!K97</f>
        <v>0</v>
      </c>
      <c r="K100" s="243">
        <f>тепло!K91+' ВС'!L97</f>
        <v>0</v>
      </c>
      <c r="L100" s="243">
        <f>тепло!L91+' ВС'!M97</f>
        <v>0</v>
      </c>
      <c r="M100" s="243">
        <f>тепло!M91+' ВС'!N97</f>
        <v>0</v>
      </c>
      <c r="N100" s="243">
        <f>тепло!N91+' ВС'!O97</f>
        <v>0</v>
      </c>
      <c r="O100" s="243">
        <f>тепло!O91+' ВС'!P97</f>
        <v>0</v>
      </c>
      <c r="P100" s="243">
        <f>тепло!P91+' ВС'!Q97</f>
        <v>0</v>
      </c>
      <c r="Q100" s="243">
        <f>тепло!Q91+' ВС'!R97</f>
        <v>0</v>
      </c>
      <c r="R100" s="243">
        <f>тепло!R91+' ВС'!S97</f>
        <v>0</v>
      </c>
      <c r="S100" s="243">
        <f>тепло!S91+' ВС'!T97</f>
        <v>0</v>
      </c>
      <c r="T100" s="243">
        <f>тепло!T91+' ВС'!U97</f>
        <v>0</v>
      </c>
      <c r="U100" s="243">
        <f>тепло!U91+' ВС'!V97</f>
        <v>0</v>
      </c>
      <c r="V100" s="243">
        <f>тепло!V91+' ВС'!W97</f>
        <v>0</v>
      </c>
      <c r="W100" s="243">
        <f>тепло!W91+' ВС'!X97</f>
        <v>0</v>
      </c>
    </row>
    <row r="101" spans="1:23" ht="18.75" x14ac:dyDescent="0.25">
      <c r="A101" s="49"/>
      <c r="B101" s="242">
        <f>тепло!B94+' ВС'!C98</f>
        <v>0</v>
      </c>
      <c r="C101" s="242">
        <f t="shared" si="18"/>
        <v>0</v>
      </c>
      <c r="D101" s="242">
        <f>тепло!D92+' ВС'!E97</f>
        <v>0</v>
      </c>
      <c r="E101" s="243">
        <f>тепло!E92+' ВС'!F97</f>
        <v>0</v>
      </c>
      <c r="F101" s="243">
        <f>тепло!F92+' ВС'!G97</f>
        <v>0</v>
      </c>
      <c r="G101" s="243">
        <f>тепло!G92+' ВС'!H97</f>
        <v>0</v>
      </c>
      <c r="H101" s="243">
        <f>тепло!H92+' ВС'!I97</f>
        <v>0</v>
      </c>
      <c r="I101" s="243">
        <f>тепло!I92+' ВС'!J97</f>
        <v>0</v>
      </c>
      <c r="J101" s="243">
        <f>тепло!J92+' ВС'!K97</f>
        <v>0</v>
      </c>
      <c r="K101" s="243">
        <f>тепло!K92+' ВС'!L97</f>
        <v>0</v>
      </c>
      <c r="L101" s="243">
        <f>тепло!L92+' ВС'!M97</f>
        <v>0</v>
      </c>
      <c r="M101" s="243">
        <f>тепло!M92+' ВС'!N97</f>
        <v>0</v>
      </c>
      <c r="N101" s="243">
        <f>тепло!N92+' ВС'!O97</f>
        <v>0</v>
      </c>
      <c r="O101" s="243">
        <f>тепло!O92+' ВС'!P97</f>
        <v>0</v>
      </c>
      <c r="P101" s="243">
        <f>тепло!P92+' ВС'!Q97</f>
        <v>0</v>
      </c>
      <c r="Q101" s="243">
        <f>тепло!Q92+' ВС'!R97</f>
        <v>0</v>
      </c>
      <c r="R101" s="243">
        <f>тепло!R92+' ВС'!S97</f>
        <v>0</v>
      </c>
      <c r="S101" s="243">
        <f>тепло!S92+' ВС'!T97</f>
        <v>0</v>
      </c>
      <c r="T101" s="243">
        <f>тепло!T92+' ВС'!U97</f>
        <v>0</v>
      </c>
      <c r="U101" s="243">
        <f>тепло!U92+' ВС'!V97</f>
        <v>0</v>
      </c>
      <c r="V101" s="243">
        <f>тепло!V92+' ВС'!W97</f>
        <v>0</v>
      </c>
      <c r="W101" s="243">
        <f>тепло!W92+' ВС'!X97</f>
        <v>0</v>
      </c>
    </row>
    <row r="102" spans="1:23" ht="39" x14ac:dyDescent="0.25">
      <c r="A102" s="247" t="s">
        <v>95</v>
      </c>
      <c r="B102" s="237">
        <f>тепло!B93+' ВС'!C99</f>
        <v>2015.04</v>
      </c>
      <c r="C102" s="237">
        <v>671.68</v>
      </c>
      <c r="D102" s="237">
        <f>B102+C102</f>
        <v>2686.72</v>
      </c>
      <c r="E102" s="237">
        <f>' ВС'!F99</f>
        <v>0</v>
      </c>
      <c r="F102" s="237">
        <f>' ВС'!G99</f>
        <v>0</v>
      </c>
      <c r="G102" s="237">
        <f>' ВС'!H99</f>
        <v>0</v>
      </c>
      <c r="H102" s="237">
        <f t="shared" ref="H102" si="19">H103+H106</f>
        <v>23.498495999999996</v>
      </c>
      <c r="I102" s="237">
        <f>тепло!I93+' ВС'!J99</f>
        <v>0</v>
      </c>
      <c r="J102" s="237">
        <f>' ВС'!K99</f>
        <v>0</v>
      </c>
      <c r="K102" s="237">
        <f>' ВС'!L99</f>
        <v>0</v>
      </c>
      <c r="L102" s="237">
        <f>' ВС'!M99</f>
        <v>0</v>
      </c>
      <c r="M102" s="237">
        <f>' ВС'!N99</f>
        <v>0</v>
      </c>
      <c r="N102" s="237">
        <f>' ВС'!O99</f>
        <v>0</v>
      </c>
      <c r="O102" s="237">
        <f>' ВС'!P99</f>
        <v>0</v>
      </c>
      <c r="P102" s="237">
        <f>' ВС'!Q99</f>
        <v>0</v>
      </c>
      <c r="Q102" s="237">
        <f>' ВС'!R99</f>
        <v>0</v>
      </c>
      <c r="R102" s="237">
        <f>' ВС'!S99</f>
        <v>0</v>
      </c>
      <c r="S102" s="237">
        <f>' ВС'!T99</f>
        <v>0</v>
      </c>
      <c r="T102" s="237">
        <f>' ВС'!U99</f>
        <v>0</v>
      </c>
      <c r="U102" s="237">
        <f>' ВС'!V99</f>
        <v>0</v>
      </c>
      <c r="V102" s="237">
        <f>' ВС'!W99</f>
        <v>0</v>
      </c>
      <c r="W102" s="237">
        <f>' ВС'!X99</f>
        <v>0</v>
      </c>
    </row>
    <row r="103" spans="1:23" ht="18.75" x14ac:dyDescent="0.25">
      <c r="A103" s="249" t="s">
        <v>113</v>
      </c>
      <c r="B103" s="242">
        <v>0</v>
      </c>
      <c r="C103" s="242">
        <v>0</v>
      </c>
      <c r="D103" s="242">
        <v>0</v>
      </c>
      <c r="E103" s="242">
        <f>' ВС'!F100</f>
        <v>0</v>
      </c>
      <c r="F103" s="242">
        <f>' ВС'!G100</f>
        <v>0</v>
      </c>
      <c r="G103" s="242">
        <f>' ВС'!H100</f>
        <v>0</v>
      </c>
      <c r="H103" s="242">
        <f t="shared" ref="H103" si="20">H104+H105</f>
        <v>18.047999999999998</v>
      </c>
      <c r="I103" s="242">
        <f>' ВС'!J100</f>
        <v>0</v>
      </c>
      <c r="J103" s="242">
        <f>' ВС'!K100</f>
        <v>0</v>
      </c>
      <c r="K103" s="242">
        <f>' ВС'!L100</f>
        <v>0</v>
      </c>
      <c r="L103" s="242">
        <f>' ВС'!M100</f>
        <v>0</v>
      </c>
      <c r="M103" s="242">
        <f>' ВС'!N100</f>
        <v>0</v>
      </c>
      <c r="N103" s="242">
        <f>' ВС'!O100</f>
        <v>0</v>
      </c>
      <c r="O103" s="242">
        <f>' ВС'!P100</f>
        <v>0</v>
      </c>
      <c r="P103" s="242">
        <f>' ВС'!Q100</f>
        <v>0</v>
      </c>
      <c r="Q103" s="242">
        <f>' ВС'!R100</f>
        <v>0</v>
      </c>
      <c r="R103" s="242">
        <f>' ВС'!S100</f>
        <v>0</v>
      </c>
      <c r="S103" s="242">
        <f>' ВС'!T100</f>
        <v>0</v>
      </c>
      <c r="T103" s="242">
        <f>' ВС'!U100</f>
        <v>0</v>
      </c>
      <c r="U103" s="242">
        <f>' ВС'!V100</f>
        <v>0</v>
      </c>
      <c r="V103" s="242">
        <f>' ВС'!W100</f>
        <v>0</v>
      </c>
      <c r="W103" s="242">
        <f>' ВС'!X100</f>
        <v>0</v>
      </c>
    </row>
    <row r="104" spans="1:23" ht="18.75" x14ac:dyDescent="0.25">
      <c r="A104" s="248" t="s">
        <v>78</v>
      </c>
      <c r="B104" s="242">
        <v>0</v>
      </c>
      <c r="C104" s="242">
        <v>0</v>
      </c>
      <c r="D104" s="242">
        <v>0</v>
      </c>
      <c r="E104" s="242">
        <f>' ВС'!F101</f>
        <v>0</v>
      </c>
      <c r="F104" s="242">
        <f>' ВС'!G101</f>
        <v>0</v>
      </c>
      <c r="G104" s="242">
        <f>' ВС'!H101</f>
        <v>0</v>
      </c>
      <c r="H104" s="242">
        <v>18.047999999999998</v>
      </c>
      <c r="I104" s="242">
        <f>' ВС'!J101</f>
        <v>0</v>
      </c>
      <c r="J104" s="242">
        <f>' ВС'!K101</f>
        <v>0</v>
      </c>
      <c r="K104" s="242">
        <f>' ВС'!L101</f>
        <v>0</v>
      </c>
      <c r="L104" s="242">
        <f>' ВС'!M101</f>
        <v>0</v>
      </c>
      <c r="M104" s="242">
        <f>' ВС'!N101</f>
        <v>0</v>
      </c>
      <c r="N104" s="242">
        <f>' ВС'!O101</f>
        <v>0</v>
      </c>
      <c r="O104" s="242">
        <f>' ВС'!P101</f>
        <v>0</v>
      </c>
      <c r="P104" s="242">
        <f>' ВС'!Q101</f>
        <v>0</v>
      </c>
      <c r="Q104" s="242">
        <f>' ВС'!R101</f>
        <v>0</v>
      </c>
      <c r="R104" s="242">
        <f>' ВС'!S101</f>
        <v>0</v>
      </c>
      <c r="S104" s="242">
        <f>' ВС'!T101</f>
        <v>0</v>
      </c>
      <c r="T104" s="242">
        <f>' ВС'!U101</f>
        <v>0</v>
      </c>
      <c r="U104" s="242">
        <f>' ВС'!V101</f>
        <v>0</v>
      </c>
      <c r="V104" s="242">
        <f>' ВС'!W101</f>
        <v>0</v>
      </c>
      <c r="W104" s="242">
        <f>' ВС'!X101</f>
        <v>0</v>
      </c>
    </row>
    <row r="105" spans="1:23" ht="18.75" x14ac:dyDescent="0.25">
      <c r="A105" s="249" t="s">
        <v>114</v>
      </c>
      <c r="B105" s="242">
        <v>0</v>
      </c>
      <c r="C105" s="242">
        <v>0</v>
      </c>
      <c r="D105" s="242">
        <f>тепло!D98+' ВС'!E102</f>
        <v>0</v>
      </c>
      <c r="E105" s="242">
        <f>' ВС'!F102</f>
        <v>0</v>
      </c>
      <c r="F105" s="242">
        <f>' ВС'!G102</f>
        <v>0</v>
      </c>
      <c r="G105" s="242">
        <f>' ВС'!H102</f>
        <v>0</v>
      </c>
      <c r="H105" s="242">
        <f>' ВС'!I102</f>
        <v>0</v>
      </c>
      <c r="I105" s="242">
        <f>' ВС'!J102</f>
        <v>0</v>
      </c>
      <c r="J105" s="242">
        <f>' ВС'!K102</f>
        <v>0</v>
      </c>
      <c r="K105" s="242">
        <f>' ВС'!L102</f>
        <v>0</v>
      </c>
      <c r="L105" s="242">
        <f>' ВС'!M102</f>
        <v>0</v>
      </c>
      <c r="M105" s="242">
        <f>' ВС'!N102</f>
        <v>0</v>
      </c>
      <c r="N105" s="242">
        <f>' ВС'!O102</f>
        <v>0</v>
      </c>
      <c r="O105" s="242">
        <f>' ВС'!P102</f>
        <v>0</v>
      </c>
      <c r="P105" s="242">
        <f>' ВС'!Q102</f>
        <v>0</v>
      </c>
      <c r="Q105" s="242">
        <f>' ВС'!R102</f>
        <v>0</v>
      </c>
      <c r="R105" s="242">
        <f>' ВС'!S102</f>
        <v>0</v>
      </c>
      <c r="S105" s="242">
        <f>' ВС'!T102</f>
        <v>0</v>
      </c>
      <c r="T105" s="242">
        <f>' ВС'!U102</f>
        <v>0</v>
      </c>
      <c r="U105" s="242">
        <f>' ВС'!V102</f>
        <v>0</v>
      </c>
      <c r="V105" s="242">
        <f>' ВС'!W102</f>
        <v>0</v>
      </c>
      <c r="W105" s="242">
        <f>' ВС'!X102</f>
        <v>0</v>
      </c>
    </row>
    <row r="106" spans="1:23" ht="18.75" x14ac:dyDescent="0.25">
      <c r="A106" s="248" t="s">
        <v>115</v>
      </c>
      <c r="B106" s="242">
        <v>0</v>
      </c>
      <c r="C106" s="242">
        <v>0</v>
      </c>
      <c r="D106" s="242">
        <v>0</v>
      </c>
      <c r="E106" s="242">
        <f>' ВС'!F103</f>
        <v>0</v>
      </c>
      <c r="F106" s="242">
        <f>' ВС'!G103</f>
        <v>0</v>
      </c>
      <c r="G106" s="242">
        <f>' ВС'!H103</f>
        <v>0</v>
      </c>
      <c r="H106" s="242">
        <f t="shared" ref="H106" si="21">H107+H108</f>
        <v>5.4504959999999993</v>
      </c>
      <c r="I106" s="242">
        <f>' ВС'!J103</f>
        <v>0</v>
      </c>
      <c r="J106" s="242">
        <f>' ВС'!K103</f>
        <v>0</v>
      </c>
      <c r="K106" s="242">
        <f>' ВС'!L103</f>
        <v>0</v>
      </c>
      <c r="L106" s="242">
        <f>' ВС'!M103</f>
        <v>0</v>
      </c>
      <c r="M106" s="242">
        <f>' ВС'!N103</f>
        <v>0</v>
      </c>
      <c r="N106" s="242">
        <f>' ВС'!O103</f>
        <v>0</v>
      </c>
      <c r="O106" s="242">
        <f>' ВС'!P103</f>
        <v>0</v>
      </c>
      <c r="P106" s="242">
        <f>' ВС'!Q103</f>
        <v>0</v>
      </c>
      <c r="Q106" s="242">
        <f>' ВС'!R103</f>
        <v>0</v>
      </c>
      <c r="R106" s="242">
        <f>' ВС'!S103</f>
        <v>0</v>
      </c>
      <c r="S106" s="242">
        <f>' ВС'!T103</f>
        <v>0</v>
      </c>
      <c r="T106" s="242">
        <f>' ВС'!U103</f>
        <v>0</v>
      </c>
      <c r="U106" s="242">
        <f>' ВС'!V103</f>
        <v>0</v>
      </c>
      <c r="V106" s="242">
        <f>' ВС'!W103</f>
        <v>0</v>
      </c>
      <c r="W106" s="242">
        <f>' ВС'!X103</f>
        <v>0</v>
      </c>
    </row>
    <row r="107" spans="1:23" ht="18.75" x14ac:dyDescent="0.25">
      <c r="A107" s="249" t="s">
        <v>78</v>
      </c>
      <c r="B107" s="242">
        <v>0</v>
      </c>
      <c r="C107" s="242">
        <v>0</v>
      </c>
      <c r="D107" s="242">
        <v>0</v>
      </c>
      <c r="E107" s="242">
        <f>' ВС'!F104</f>
        <v>0</v>
      </c>
      <c r="F107" s="242">
        <f>' ВС'!G104</f>
        <v>0</v>
      </c>
      <c r="G107" s="242">
        <f>' ВС'!H104</f>
        <v>0</v>
      </c>
      <c r="H107" s="242">
        <f t="shared" ref="H107" si="22">H104*0.302</f>
        <v>5.4504959999999993</v>
      </c>
      <c r="I107" s="242">
        <f>' ВС'!J104</f>
        <v>0</v>
      </c>
      <c r="J107" s="242">
        <f>' ВС'!K104</f>
        <v>0</v>
      </c>
      <c r="K107" s="242">
        <f>' ВС'!L104</f>
        <v>0</v>
      </c>
      <c r="L107" s="242">
        <f>' ВС'!M104</f>
        <v>0</v>
      </c>
      <c r="M107" s="242">
        <f>' ВС'!N104</f>
        <v>0</v>
      </c>
      <c r="N107" s="242">
        <f>' ВС'!O104</f>
        <v>0</v>
      </c>
      <c r="O107" s="242">
        <f>' ВС'!P104</f>
        <v>0</v>
      </c>
      <c r="P107" s="242">
        <f>' ВС'!Q104</f>
        <v>0</v>
      </c>
      <c r="Q107" s="242">
        <f>' ВС'!R104</f>
        <v>0</v>
      </c>
      <c r="R107" s="242">
        <f>' ВС'!S104</f>
        <v>0</v>
      </c>
      <c r="S107" s="242">
        <f>' ВС'!T104</f>
        <v>0</v>
      </c>
      <c r="T107" s="242">
        <f>' ВС'!U104</f>
        <v>0</v>
      </c>
      <c r="U107" s="242">
        <f>' ВС'!V104</f>
        <v>0</v>
      </c>
      <c r="V107" s="242">
        <f>' ВС'!W104</f>
        <v>0</v>
      </c>
      <c r="W107" s="242">
        <f>' ВС'!X104</f>
        <v>0</v>
      </c>
    </row>
    <row r="108" spans="1:23" ht="18.75" x14ac:dyDescent="0.25">
      <c r="A108" s="248" t="s">
        <v>114</v>
      </c>
      <c r="B108" s="242">
        <v>0</v>
      </c>
      <c r="C108" s="242">
        <v>0</v>
      </c>
      <c r="D108" s="242">
        <f>' ВС'!E105</f>
        <v>0</v>
      </c>
      <c r="E108" s="242">
        <f>' ВС'!F105</f>
        <v>0</v>
      </c>
      <c r="F108" s="242">
        <f>' ВС'!G105</f>
        <v>0</v>
      </c>
      <c r="G108" s="242">
        <f>' ВС'!H105</f>
        <v>0</v>
      </c>
      <c r="H108" s="242">
        <f>' ВС'!I105</f>
        <v>0</v>
      </c>
      <c r="I108" s="242">
        <f>' ВС'!J105</f>
        <v>0</v>
      </c>
      <c r="J108" s="242">
        <f>' ВС'!K105</f>
        <v>0</v>
      </c>
      <c r="K108" s="242">
        <f>' ВС'!L105</f>
        <v>0</v>
      </c>
      <c r="L108" s="242">
        <f>' ВС'!M105</f>
        <v>0</v>
      </c>
      <c r="M108" s="242">
        <f>' ВС'!N105</f>
        <v>0</v>
      </c>
      <c r="N108" s="242">
        <f>' ВС'!O105</f>
        <v>0</v>
      </c>
      <c r="O108" s="242">
        <f>' ВС'!P105</f>
        <v>0</v>
      </c>
      <c r="P108" s="242">
        <f>' ВС'!Q105</f>
        <v>0</v>
      </c>
      <c r="Q108" s="242">
        <f>' ВС'!R105</f>
        <v>0</v>
      </c>
      <c r="R108" s="242">
        <f>' ВС'!S105</f>
        <v>0</v>
      </c>
      <c r="S108" s="242">
        <f>' ВС'!T105</f>
        <v>0</v>
      </c>
      <c r="T108" s="242">
        <f>' ВС'!U105</f>
        <v>0</v>
      </c>
      <c r="U108" s="242">
        <f>' ВС'!V105</f>
        <v>0</v>
      </c>
      <c r="V108" s="242">
        <f>' ВС'!W105</f>
        <v>0</v>
      </c>
      <c r="W108" s="242">
        <f>' ВС'!X105</f>
        <v>0</v>
      </c>
    </row>
    <row r="109" spans="1:23" ht="19.5" x14ac:dyDescent="0.25">
      <c r="A109" s="50" t="s">
        <v>92</v>
      </c>
      <c r="B109" s="237">
        <v>774.6</v>
      </c>
      <c r="C109" s="237">
        <v>0</v>
      </c>
      <c r="D109" s="237">
        <f>B109+C109</f>
        <v>774.6</v>
      </c>
      <c r="E109" s="237">
        <f>тепло!E94+' ВС'!F106</f>
        <v>0</v>
      </c>
      <c r="F109" s="237">
        <f>тепло!F94+' ВС'!G106</f>
        <v>0</v>
      </c>
      <c r="G109" s="237">
        <f>тепло!G94+' ВС'!H106</f>
        <v>0</v>
      </c>
      <c r="H109" s="237">
        <f>тепло!H94+' ВС'!I106</f>
        <v>0</v>
      </c>
      <c r="I109" s="237">
        <f>тепло!I94+' ВС'!J106</f>
        <v>0</v>
      </c>
      <c r="J109" s="237">
        <f>тепло!J94+' ВС'!K106</f>
        <v>0</v>
      </c>
      <c r="K109" s="237">
        <f>тепло!K94+' ВС'!L106</f>
        <v>0</v>
      </c>
      <c r="L109" s="237">
        <f>тепло!L94+' ВС'!M106</f>
        <v>0</v>
      </c>
      <c r="M109" s="237">
        <f>тепло!M94+' ВС'!N106</f>
        <v>0</v>
      </c>
      <c r="N109" s="237">
        <f>тепло!N94+' ВС'!O106</f>
        <v>0</v>
      </c>
      <c r="O109" s="237">
        <f>тепло!O94+' ВС'!P106</f>
        <v>0</v>
      </c>
      <c r="P109" s="237">
        <f>тепло!P94+' ВС'!Q106</f>
        <v>0</v>
      </c>
      <c r="Q109" s="237">
        <f>тепло!Q94+' ВС'!R106</f>
        <v>0</v>
      </c>
      <c r="R109" s="237">
        <f>тепло!R94+' ВС'!S106</f>
        <v>0</v>
      </c>
      <c r="S109" s="237">
        <f>тепло!S94+' ВС'!T106</f>
        <v>0</v>
      </c>
      <c r="T109" s="237">
        <f>тепло!T94+' ВС'!U106</f>
        <v>0</v>
      </c>
      <c r="U109" s="237">
        <f>тепло!U94+' ВС'!V106</f>
        <v>0</v>
      </c>
      <c r="V109" s="237">
        <f>тепло!V94+' ВС'!W106</f>
        <v>0</v>
      </c>
      <c r="W109" s="237">
        <f>тепло!W94+' ВС'!X106</f>
        <v>0</v>
      </c>
    </row>
    <row r="110" spans="1:23" ht="18.75" x14ac:dyDescent="0.25">
      <c r="A110" s="49" t="s">
        <v>73</v>
      </c>
      <c r="B110" s="242">
        <v>0</v>
      </c>
      <c r="C110" s="242">
        <f t="shared" si="18"/>
        <v>0</v>
      </c>
      <c r="D110" s="242">
        <f>тепло!D95+' ВС'!E107</f>
        <v>0</v>
      </c>
      <c r="E110" s="242">
        <f>тепло!E95+' ВС'!F107</f>
        <v>0</v>
      </c>
      <c r="F110" s="242">
        <f>тепло!F95+' ВС'!G107</f>
        <v>0</v>
      </c>
      <c r="G110" s="242">
        <f>тепло!G95+' ВС'!H107</f>
        <v>0</v>
      </c>
      <c r="H110" s="242">
        <f>тепло!H95+' ВС'!I107</f>
        <v>0</v>
      </c>
      <c r="I110" s="242">
        <f>тепло!I95+' ВС'!J107</f>
        <v>0</v>
      </c>
      <c r="J110" s="242">
        <f>тепло!J95+' ВС'!K107</f>
        <v>0</v>
      </c>
      <c r="K110" s="242">
        <f>тепло!K95+' ВС'!L107</f>
        <v>0</v>
      </c>
      <c r="L110" s="242">
        <f>тепло!L95+' ВС'!M107</f>
        <v>0</v>
      </c>
      <c r="M110" s="242">
        <f>тепло!M95+' ВС'!N107</f>
        <v>0</v>
      </c>
      <c r="N110" s="242">
        <f>тепло!N95+' ВС'!O107</f>
        <v>0</v>
      </c>
      <c r="O110" s="242">
        <f>тепло!O95+' ВС'!P107</f>
        <v>0</v>
      </c>
      <c r="P110" s="242">
        <f>тепло!P95+' ВС'!Q107</f>
        <v>0</v>
      </c>
      <c r="Q110" s="242">
        <f>тепло!Q95+' ВС'!R107</f>
        <v>0</v>
      </c>
      <c r="R110" s="242">
        <f>тепло!R95+' ВС'!S107</f>
        <v>0</v>
      </c>
      <c r="S110" s="242">
        <f>тепло!S95+' ВС'!T107</f>
        <v>0</v>
      </c>
      <c r="T110" s="242">
        <f>тепло!T95+' ВС'!U107</f>
        <v>0</v>
      </c>
      <c r="U110" s="242">
        <f>тепло!U95+' ВС'!V107</f>
        <v>0</v>
      </c>
      <c r="V110" s="242">
        <f>тепло!V95+' ВС'!W107</f>
        <v>0</v>
      </c>
      <c r="W110" s="242">
        <f>тепло!W95+' ВС'!X107</f>
        <v>0</v>
      </c>
    </row>
    <row r="111" spans="1:23" ht="18.75" x14ac:dyDescent="0.25">
      <c r="A111" s="49" t="s">
        <v>74</v>
      </c>
      <c r="B111" s="242">
        <v>12</v>
      </c>
      <c r="C111" s="242">
        <v>0</v>
      </c>
      <c r="D111" s="242">
        <v>12</v>
      </c>
      <c r="E111" s="242">
        <f>тепло!E96+' ВС'!F108</f>
        <v>0</v>
      </c>
      <c r="F111" s="242">
        <f>тепло!F96+' ВС'!G108</f>
        <v>0</v>
      </c>
      <c r="G111" s="242">
        <f>тепло!G96+' ВС'!H108</f>
        <v>0</v>
      </c>
      <c r="H111" s="242">
        <f>тепло!H96+' ВС'!I108</f>
        <v>0</v>
      </c>
      <c r="I111" s="242">
        <f>тепло!I96+' ВС'!J108</f>
        <v>0</v>
      </c>
      <c r="J111" s="242">
        <f>тепло!J96+' ВС'!K108</f>
        <v>0</v>
      </c>
      <c r="K111" s="242">
        <f>тепло!K96+' ВС'!L108</f>
        <v>0</v>
      </c>
      <c r="L111" s="242">
        <f>тепло!L96+' ВС'!M108</f>
        <v>0</v>
      </c>
      <c r="M111" s="242">
        <f>тепло!M96+' ВС'!N108</f>
        <v>0</v>
      </c>
      <c r="N111" s="242">
        <f>тепло!N96+' ВС'!O108</f>
        <v>0</v>
      </c>
      <c r="O111" s="242">
        <f>тепло!O96+' ВС'!P108</f>
        <v>0</v>
      </c>
      <c r="P111" s="242">
        <f>тепло!P96+' ВС'!Q108</f>
        <v>0</v>
      </c>
      <c r="Q111" s="242">
        <f>тепло!Q96+' ВС'!R108</f>
        <v>0</v>
      </c>
      <c r="R111" s="242">
        <f>тепло!R96+' ВС'!S108</f>
        <v>0</v>
      </c>
      <c r="S111" s="242">
        <f>тепло!S96+' ВС'!T108</f>
        <v>0</v>
      </c>
      <c r="T111" s="242">
        <f>тепло!T96+' ВС'!U108</f>
        <v>0</v>
      </c>
      <c r="U111" s="242">
        <f>тепло!U96+' ВС'!V108</f>
        <v>0</v>
      </c>
      <c r="V111" s="242">
        <f>тепло!V96+' ВС'!W108</f>
        <v>0</v>
      </c>
      <c r="W111" s="242">
        <f>тепло!W96+' ВС'!X108</f>
        <v>0</v>
      </c>
    </row>
    <row r="112" spans="1:23" ht="18.75" x14ac:dyDescent="0.25">
      <c r="A112" s="49" t="s">
        <v>93</v>
      </c>
      <c r="B112" s="242">
        <f>тепло!B105+' ВС'!C109</f>
        <v>0</v>
      </c>
      <c r="C112" s="242">
        <f t="shared" si="18"/>
        <v>0</v>
      </c>
      <c r="D112" s="242">
        <f>тепло!D105+' ВС'!E109</f>
        <v>0</v>
      </c>
      <c r="E112" s="242">
        <f>тепло!E97+' ВС'!F109</f>
        <v>0</v>
      </c>
      <c r="F112" s="242">
        <f>тепло!F97+' ВС'!G109</f>
        <v>0</v>
      </c>
      <c r="G112" s="242">
        <f>тепло!G97+' ВС'!H109</f>
        <v>0</v>
      </c>
      <c r="H112" s="242">
        <f>тепло!H97+' ВС'!I109</f>
        <v>0</v>
      </c>
      <c r="I112" s="242">
        <f>тепло!I97+' ВС'!J109</f>
        <v>0</v>
      </c>
      <c r="J112" s="242">
        <f>тепло!J97+' ВС'!K109</f>
        <v>0</v>
      </c>
      <c r="K112" s="242">
        <f>тепло!K97+' ВС'!L109</f>
        <v>0</v>
      </c>
      <c r="L112" s="242">
        <f>тепло!L97+' ВС'!M109</f>
        <v>0</v>
      </c>
      <c r="M112" s="242">
        <f>тепло!M97+' ВС'!N109</f>
        <v>0</v>
      </c>
      <c r="N112" s="242">
        <f>тепло!N97+' ВС'!O109</f>
        <v>0</v>
      </c>
      <c r="O112" s="242">
        <f>тепло!O97+' ВС'!P109</f>
        <v>0</v>
      </c>
      <c r="P112" s="242">
        <f>тепло!P97+' ВС'!Q109</f>
        <v>0</v>
      </c>
      <c r="Q112" s="242">
        <f>тепло!Q97+' ВС'!R109</f>
        <v>0</v>
      </c>
      <c r="R112" s="242">
        <f>тепло!R97+' ВС'!S109</f>
        <v>0</v>
      </c>
      <c r="S112" s="242">
        <f>тепло!S97+' ВС'!T109</f>
        <v>0</v>
      </c>
      <c r="T112" s="242">
        <f>тепло!T97+' ВС'!U109</f>
        <v>0</v>
      </c>
      <c r="U112" s="242">
        <f>тепло!U97+' ВС'!V109</f>
        <v>0</v>
      </c>
      <c r="V112" s="242">
        <f>тепло!V97+' ВС'!W109</f>
        <v>0</v>
      </c>
      <c r="W112" s="242">
        <f>тепло!W97+' ВС'!X109</f>
        <v>0</v>
      </c>
    </row>
    <row r="113" spans="1:23" ht="36.75" customHeight="1" x14ac:dyDescent="0.25">
      <c r="A113" s="50" t="s">
        <v>123</v>
      </c>
      <c r="B113" s="242">
        <f>тепло!B106+' ВС'!C110</f>
        <v>0</v>
      </c>
      <c r="C113" s="242">
        <f t="shared" si="18"/>
        <v>0</v>
      </c>
      <c r="D113" s="242">
        <f>тепло!D97+' ВС'!E110</f>
        <v>0</v>
      </c>
      <c r="E113" s="243">
        <f>S113+W113</f>
        <v>0</v>
      </c>
      <c r="F113" s="242"/>
      <c r="G113" s="242"/>
      <c r="H113" s="242"/>
      <c r="I113" s="242">
        <f>F113+G113+H113</f>
        <v>0</v>
      </c>
      <c r="J113" s="242"/>
      <c r="K113" s="242"/>
      <c r="L113" s="242"/>
      <c r="M113" s="242">
        <v>0</v>
      </c>
      <c r="N113" s="242"/>
      <c r="O113" s="242"/>
      <c r="P113" s="242"/>
      <c r="Q113" s="242"/>
      <c r="R113" s="242">
        <v>0</v>
      </c>
      <c r="S113" s="242"/>
      <c r="T113" s="242"/>
      <c r="U113" s="242"/>
      <c r="V113" s="242"/>
      <c r="W113" s="242">
        <v>0</v>
      </c>
    </row>
    <row r="114" spans="1:23" ht="19.5" x14ac:dyDescent="0.25">
      <c r="A114" s="50" t="s">
        <v>117</v>
      </c>
      <c r="B114" s="242">
        <v>0</v>
      </c>
      <c r="C114" s="242">
        <v>0</v>
      </c>
      <c r="D114" s="242">
        <f>тепло!D98+' ВС'!E111</f>
        <v>0</v>
      </c>
      <c r="E114" s="242">
        <f>тепло!E98+' ВС'!F111</f>
        <v>0</v>
      </c>
      <c r="F114" s="242">
        <f>тепло!F98+' ВС'!G111</f>
        <v>0</v>
      </c>
      <c r="G114" s="242">
        <f>тепло!G98+' ВС'!H111</f>
        <v>0</v>
      </c>
      <c r="H114" s="242">
        <f>тепло!H98+' ВС'!I111</f>
        <v>0</v>
      </c>
      <c r="I114" s="242">
        <f>тепло!I98+' ВС'!J111</f>
        <v>0</v>
      </c>
      <c r="J114" s="242">
        <f>тепло!J98+' ВС'!K111</f>
        <v>0</v>
      </c>
      <c r="K114" s="242">
        <f>тепло!K98+' ВС'!L111</f>
        <v>0</v>
      </c>
      <c r="L114" s="242">
        <f>тепло!L98+' ВС'!M111</f>
        <v>0</v>
      </c>
      <c r="M114" s="242">
        <f>тепло!M98+' ВС'!N111</f>
        <v>0</v>
      </c>
      <c r="N114" s="242">
        <f>тепло!N98+' ВС'!O111</f>
        <v>0</v>
      </c>
      <c r="O114" s="242">
        <f>тепло!O98+' ВС'!P111</f>
        <v>0</v>
      </c>
      <c r="P114" s="242">
        <f>тепло!P98+' ВС'!Q111</f>
        <v>0</v>
      </c>
      <c r="Q114" s="242">
        <f>тепло!Q98+' ВС'!R111</f>
        <v>0</v>
      </c>
      <c r="R114" s="242">
        <f>тепло!R98+' ВС'!S111</f>
        <v>0</v>
      </c>
      <c r="S114" s="242">
        <f>тепло!S98+' ВС'!T111</f>
        <v>0</v>
      </c>
      <c r="T114" s="242">
        <f>тепло!T98+' ВС'!U111</f>
        <v>0</v>
      </c>
      <c r="U114" s="242">
        <f>тепло!U98+' ВС'!V111</f>
        <v>0</v>
      </c>
      <c r="V114" s="242">
        <f>тепло!V98+' ВС'!W111</f>
        <v>0</v>
      </c>
      <c r="W114" s="242">
        <f>тепло!W98+' ВС'!X111</f>
        <v>0</v>
      </c>
    </row>
    <row r="115" spans="1:23" ht="21.75" customHeight="1" x14ac:dyDescent="0.25">
      <c r="A115" s="50" t="s">
        <v>118</v>
      </c>
      <c r="B115" s="237">
        <v>-8931</v>
      </c>
      <c r="C115" s="237">
        <f>C17-C32</f>
        <v>845.47999999999047</v>
      </c>
      <c r="D115" s="237">
        <f>B115+C115</f>
        <v>-8085.5200000000095</v>
      </c>
      <c r="E115" s="240">
        <f>ВСЕГО!E17-ВСЕГО!E32</f>
        <v>-9463.5270000000019</v>
      </c>
      <c r="F115" s="237">
        <f>ВСЕГО!F17-ВСЕГО!F32</f>
        <v>1361.8611352998842</v>
      </c>
      <c r="G115" s="237">
        <f>ВСЕГО!G17-ВСЕГО!G32</f>
        <v>676.69480238699816</v>
      </c>
      <c r="H115" s="237">
        <f>ВСЕГО!H17-ВСЕГО!H32</f>
        <v>-82.652973215146631</v>
      </c>
      <c r="I115" s="237">
        <v>-2056.0100000000002</v>
      </c>
      <c r="J115" s="237">
        <f>ВСЕГО!J17-ВСЕГО!J32</f>
        <v>-5246.2420890757785</v>
      </c>
      <c r="K115" s="237">
        <f>ВСЕГО!K17-ВСЕГО!K32</f>
        <v>-3694.0015727666669</v>
      </c>
      <c r="L115" s="237">
        <f>ВСЕГО!L17-ВСЕГО!L32</f>
        <v>-3673.9820681666665</v>
      </c>
      <c r="M115" s="237">
        <v>-3019.8</v>
      </c>
      <c r="N115" s="237">
        <f>ВСЕГО!N17-ВСЕГО!N32</f>
        <v>-10864.37</v>
      </c>
      <c r="O115" s="237">
        <f>ВСЕГО!O17-ВСЕГО!O32</f>
        <v>-10864.37</v>
      </c>
      <c r="P115" s="237">
        <f>ВСЕГО!P17-ВСЕГО!P32</f>
        <v>-10864.37</v>
      </c>
      <c r="Q115" s="237">
        <f>ВСЕГО!Q17-ВСЕГО!Q32</f>
        <v>-10864.37</v>
      </c>
      <c r="R115" s="237">
        <f>ВСЕГО!R17-ВСЕГО!R32</f>
        <v>-2177.3179999999993</v>
      </c>
      <c r="S115" s="237">
        <f>ВСЕГО!S17-ВСЕГО!S32</f>
        <v>-38639.451602731569</v>
      </c>
      <c r="T115" s="237">
        <f>ВСЕГО!T17-ВСЕГО!T32</f>
        <v>-4159.216731728261</v>
      </c>
      <c r="U115" s="237">
        <f>ВСЕГО!U17-ВСЕГО!U32</f>
        <v>-4797.3847399921351</v>
      </c>
      <c r="V115" s="237">
        <f>ВСЕГО!V17-ВСЕГО!V32</f>
        <v>-5161.3616724102594</v>
      </c>
      <c r="W115" s="237">
        <f>ВСЕГО!W17-ВСЕГО!W32</f>
        <v>-2210.3950000000004</v>
      </c>
    </row>
    <row r="116" spans="1:23" ht="78" x14ac:dyDescent="0.25">
      <c r="A116" s="50" t="s">
        <v>119</v>
      </c>
      <c r="B116" s="242">
        <f>тепло!B100+' ВС'!C113</f>
        <v>0</v>
      </c>
      <c r="C116" s="242"/>
      <c r="D116" s="242"/>
      <c r="E116" s="242"/>
      <c r="F116" s="242">
        <f>тепло!F100+' ВС'!G113</f>
        <v>0</v>
      </c>
      <c r="G116" s="242">
        <f>тепло!G100+' ВС'!H113</f>
        <v>0</v>
      </c>
      <c r="H116" s="242">
        <f>тепло!H100+' ВС'!I113</f>
        <v>0</v>
      </c>
      <c r="I116" s="242">
        <v>0</v>
      </c>
      <c r="J116" s="242">
        <v>0</v>
      </c>
      <c r="K116" s="242">
        <f>тепло!K100+' ВС'!L113</f>
        <v>0</v>
      </c>
      <c r="L116" s="242">
        <f>тепло!L100+' ВС'!M113</f>
        <v>0</v>
      </c>
      <c r="M116" s="242">
        <f>тепло!M100+' ВС'!N113</f>
        <v>0</v>
      </c>
      <c r="N116" s="242">
        <f>тепло!N100+' ВС'!O113</f>
        <v>0</v>
      </c>
      <c r="O116" s="242">
        <f>тепло!O100+' ВС'!P113</f>
        <v>0</v>
      </c>
      <c r="P116" s="242">
        <f>тепло!P100+' ВС'!Q113</f>
        <v>0</v>
      </c>
      <c r="Q116" s="242">
        <f>тепло!Q100+' ВС'!R113</f>
        <v>0</v>
      </c>
      <c r="R116" s="242">
        <f>тепло!R100+' ВС'!S113</f>
        <v>0</v>
      </c>
      <c r="S116" s="242">
        <f>тепло!S100+' ВС'!T113</f>
        <v>0</v>
      </c>
      <c r="T116" s="242">
        <f>тепло!T100+' ВС'!U113</f>
        <v>0</v>
      </c>
      <c r="U116" s="242">
        <f>тепло!U100+' ВС'!V113</f>
        <v>0</v>
      </c>
      <c r="V116" s="242">
        <f>тепло!V100+' ВС'!W113</f>
        <v>0</v>
      </c>
      <c r="W116" s="242">
        <f>тепло!W100+' ВС'!X113</f>
        <v>0</v>
      </c>
    </row>
    <row r="117" spans="1:23" ht="39" x14ac:dyDescent="0.25">
      <c r="A117" s="50" t="s">
        <v>120</v>
      </c>
      <c r="B117" s="242">
        <v>90.5</v>
      </c>
      <c r="C117" s="242">
        <f t="shared" si="18"/>
        <v>0</v>
      </c>
      <c r="D117" s="242">
        <v>90.5</v>
      </c>
      <c r="E117" s="242">
        <v>90.5</v>
      </c>
      <c r="F117" s="242">
        <f>тепло!F101+' ВС'!G114</f>
        <v>93</v>
      </c>
      <c r="G117" s="242">
        <f>тепло!G101+' ВС'!H114</f>
        <v>92.5</v>
      </c>
      <c r="H117" s="242">
        <f>тепло!H101+' ВС'!I114</f>
        <v>92.5</v>
      </c>
      <c r="I117" s="242">
        <v>104.5</v>
      </c>
      <c r="J117" s="242">
        <f>тепло!J101+' ВС'!K114</f>
        <v>92.5</v>
      </c>
      <c r="K117" s="242">
        <f>тепло!K101+' ВС'!L114</f>
        <v>68.5</v>
      </c>
      <c r="L117" s="242">
        <f>тепло!L101+' ВС'!M114</f>
        <v>68.5</v>
      </c>
      <c r="M117" s="242">
        <v>85.83</v>
      </c>
      <c r="N117" s="242">
        <f>тепло!N101+' ВС'!O114</f>
        <v>84.583333333333329</v>
      </c>
      <c r="O117" s="242">
        <f>тепло!O101+' ВС'!P114</f>
        <v>72.5</v>
      </c>
      <c r="P117" s="242">
        <f>тепло!P101+' ВС'!Q114</f>
        <v>72.5</v>
      </c>
      <c r="Q117" s="242">
        <f>тепло!Q101+' ВС'!R114</f>
        <v>72.5</v>
      </c>
      <c r="R117" s="242">
        <v>76.5</v>
      </c>
      <c r="S117" s="242">
        <f>тепло!S101+' ВС'!T114</f>
        <v>78.541666666666657</v>
      </c>
      <c r="T117" s="242">
        <f>тепло!T101+' ВС'!U114</f>
        <v>84.5</v>
      </c>
      <c r="U117" s="242">
        <f>тепло!U101+' ВС'!V114</f>
        <v>92.5</v>
      </c>
      <c r="V117" s="242">
        <f>тепло!V101+' ВС'!W114</f>
        <v>92.5</v>
      </c>
      <c r="W117" s="242">
        <v>99.83</v>
      </c>
    </row>
    <row r="118" spans="1:23" ht="39" x14ac:dyDescent="0.25">
      <c r="A118" s="50" t="s">
        <v>121</v>
      </c>
      <c r="B118" s="242">
        <f>(B93+B103)/9/B117*1000</f>
        <v>19560.220994475134</v>
      </c>
      <c r="C118" s="242"/>
      <c r="D118" s="242">
        <f t="shared" ref="D118" si="23">(D93+D103)/12/D117*1000</f>
        <v>19560.220994475138</v>
      </c>
      <c r="E118" s="242">
        <f>(E93+E103)/12/E117*1000</f>
        <v>21852.061233885815</v>
      </c>
      <c r="F118" s="242">
        <f>(F93+F103)/F117*1000</f>
        <v>22905.575268817203</v>
      </c>
      <c r="G118" s="242">
        <f t="shared" ref="G118:H118" si="24">(G93+G103)/G117*1000</f>
        <v>23029.389189189187</v>
      </c>
      <c r="H118" s="242">
        <f t="shared" si="24"/>
        <v>23224.502702702699</v>
      </c>
      <c r="I118" s="242">
        <v>21286.05</v>
      </c>
      <c r="J118" s="242">
        <f>(J93+J103)/J117*1000</f>
        <v>26994.756756756753</v>
      </c>
      <c r="K118" s="242">
        <f t="shared" ref="K118" si="25">(K93+K103)/K117*1000</f>
        <v>25182.627737226278</v>
      </c>
      <c r="L118" s="242">
        <f>(L93+L103)/L117*1000</f>
        <v>25182.627737226278</v>
      </c>
      <c r="M118" s="242">
        <f>((M93+M103)/M117*1000)/3</f>
        <v>23096.178492368635</v>
      </c>
      <c r="N118" s="242">
        <f>N93/6/N117*1000</f>
        <v>24310.720197044331</v>
      </c>
      <c r="O118" s="242">
        <f t="shared" ref="O118:Q118" si="26">(O93+O103)/O117*1000</f>
        <v>23793.241379310344</v>
      </c>
      <c r="P118" s="242">
        <f t="shared" si="26"/>
        <v>23793.241379310344</v>
      </c>
      <c r="Q118" s="242">
        <f t="shared" si="26"/>
        <v>23793.241379310344</v>
      </c>
      <c r="R118" s="242">
        <f>((R93+R103)/R117*1000)/3</f>
        <v>22549.150326797386</v>
      </c>
      <c r="S118" s="242">
        <f>S93/9/S117*1000</f>
        <v>24774.847745358093</v>
      </c>
      <c r="T118" s="242">
        <f t="shared" ref="T118:V118" si="27">(T93+T103)/T117*1000</f>
        <v>23173.73964497041</v>
      </c>
      <c r="U118" s="242">
        <f t="shared" si="27"/>
        <v>23029.389189189187</v>
      </c>
      <c r="V118" s="242">
        <f t="shared" si="27"/>
        <v>23029.389189189187</v>
      </c>
      <c r="W118" s="242">
        <v>21257.26</v>
      </c>
    </row>
    <row r="119" spans="1:23" ht="39" x14ac:dyDescent="0.25">
      <c r="A119" s="50" t="s">
        <v>122</v>
      </c>
      <c r="B119" s="230"/>
      <c r="C119" s="230"/>
      <c r="D119" s="231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</row>
    <row r="120" spans="1:23" ht="18.75" x14ac:dyDescent="0.25">
      <c r="A120" s="49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</row>
    <row r="121" spans="1:23" x14ac:dyDescent="0.25">
      <c r="A121" s="250"/>
    </row>
    <row r="122" spans="1:23" ht="11.25" customHeight="1" x14ac:dyDescent="0.25">
      <c r="A122" s="267"/>
      <c r="B122" s="267"/>
      <c r="C122" s="267"/>
      <c r="D122" s="267"/>
      <c r="E122" s="267"/>
    </row>
    <row r="123" spans="1:23" x14ac:dyDescent="0.25">
      <c r="E123" s="41"/>
    </row>
    <row r="126" spans="1:23" hidden="1" x14ac:dyDescent="0.25"/>
    <row r="127" spans="1:23" hidden="1" x14ac:dyDescent="0.25"/>
  </sheetData>
  <mergeCells count="17">
    <mergeCell ref="M4:W4"/>
    <mergeCell ref="M3:W3"/>
    <mergeCell ref="M1:W1"/>
    <mergeCell ref="M5:W5"/>
    <mergeCell ref="A7:W7"/>
    <mergeCell ref="A8:W8"/>
    <mergeCell ref="I9:W9"/>
    <mergeCell ref="A10:W10"/>
    <mergeCell ref="A11:W11"/>
    <mergeCell ref="A122:E122"/>
    <mergeCell ref="A13:A15"/>
    <mergeCell ref="B13:B15"/>
    <mergeCell ref="C13:C15"/>
    <mergeCell ref="D13:D15"/>
    <mergeCell ref="E13:W13"/>
    <mergeCell ref="E14:E15"/>
    <mergeCell ref="F14:W14"/>
  </mergeCells>
  <printOptions horizontalCentered="1"/>
  <pageMargins left="0" right="0" top="0.19685039370078741" bottom="0" header="0" footer="0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zoomScaleNormal="100" workbookViewId="0">
      <selection activeCell="S1" sqref="S1:X1"/>
    </sheetView>
  </sheetViews>
  <sheetFormatPr defaultRowHeight="15" x14ac:dyDescent="0.25"/>
  <cols>
    <col min="1" max="1" width="0.140625" customWidth="1"/>
    <col min="2" max="2" width="40.5703125" customWidth="1"/>
    <col min="3" max="3" width="12" customWidth="1"/>
    <col min="4" max="4" width="10.42578125" customWidth="1"/>
    <col min="5" max="5" width="13.28515625" customWidth="1"/>
    <col min="6" max="6" width="10.7109375" customWidth="1"/>
    <col min="7" max="8" width="0.140625" hidden="1" customWidth="1"/>
    <col min="9" max="9" width="0.28515625" hidden="1" customWidth="1"/>
    <col min="10" max="10" width="11.7109375" customWidth="1"/>
    <col min="11" max="11" width="0.140625" hidden="1" customWidth="1"/>
    <col min="12" max="12" width="12.140625" hidden="1" customWidth="1"/>
    <col min="13" max="13" width="11.42578125" hidden="1" customWidth="1"/>
    <col min="14" max="14" width="12.140625" customWidth="1"/>
    <col min="15" max="15" width="0.140625" hidden="1" customWidth="1"/>
    <col min="16" max="17" width="11.7109375" hidden="1" customWidth="1"/>
    <col min="18" max="18" width="12.85546875" hidden="1" customWidth="1"/>
    <col min="19" max="19" width="12.7109375" customWidth="1"/>
    <col min="20" max="20" width="0.140625" hidden="1" customWidth="1"/>
    <col min="21" max="21" width="11.7109375" hidden="1" customWidth="1"/>
    <col min="22" max="22" width="13.140625" hidden="1" customWidth="1"/>
    <col min="23" max="23" width="12.42578125" hidden="1" customWidth="1"/>
    <col min="24" max="24" width="12.140625" customWidth="1"/>
    <col min="25" max="25" width="9.7109375" bestFit="1" customWidth="1"/>
  </cols>
  <sheetData>
    <row r="1" spans="1:27" ht="18.75" x14ac:dyDescent="0.3">
      <c r="N1" s="45"/>
      <c r="O1" s="45"/>
      <c r="P1" s="45"/>
      <c r="Q1" s="45"/>
      <c r="R1" s="45"/>
      <c r="S1" s="45" t="s">
        <v>309</v>
      </c>
      <c r="T1" s="45"/>
      <c r="U1" s="45"/>
      <c r="V1" s="45"/>
      <c r="W1" s="45"/>
      <c r="X1" s="45"/>
    </row>
    <row r="2" spans="1:27" ht="18.75" x14ac:dyDescent="0.3">
      <c r="J2" s="45" t="s">
        <v>310</v>
      </c>
      <c r="K2" s="45"/>
      <c r="L2" s="45"/>
      <c r="M2" s="45"/>
      <c r="N2" s="45"/>
      <c r="O2" s="45"/>
      <c r="P2" s="45"/>
      <c r="Q2" s="45"/>
      <c r="R2" s="45"/>
      <c r="S2" s="45"/>
      <c r="T2" s="45"/>
      <c r="V2" s="45"/>
      <c r="W2" s="45"/>
      <c r="X2" s="45"/>
    </row>
    <row r="3" spans="1:27" ht="18.75" x14ac:dyDescent="0.3">
      <c r="J3" s="45" t="s">
        <v>311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7" ht="18.75" x14ac:dyDescent="0.3">
      <c r="J4" s="45" t="s">
        <v>312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7" ht="21" x14ac:dyDescent="0.35">
      <c r="G5" s="6"/>
      <c r="H5" s="6"/>
      <c r="I5" s="6"/>
      <c r="J5" s="6"/>
      <c r="K5" s="272" t="s">
        <v>0</v>
      </c>
      <c r="L5" s="272"/>
      <c r="M5" s="272"/>
      <c r="N5" s="6"/>
      <c r="O5" s="6"/>
      <c r="P5" s="6"/>
      <c r="Q5" s="6"/>
      <c r="R5" s="6"/>
      <c r="S5" s="6"/>
      <c r="T5" s="6"/>
      <c r="U5" s="6"/>
    </row>
    <row r="6" spans="1:27" ht="20.25" x14ac:dyDescent="0.3">
      <c r="A6" t="s">
        <v>305</v>
      </c>
      <c r="B6" s="235" t="s">
        <v>307</v>
      </c>
      <c r="C6" s="235"/>
      <c r="D6" s="235"/>
      <c r="E6" s="45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AA6" s="233"/>
    </row>
    <row r="7" spans="1:27" ht="18" customHeight="1" x14ac:dyDescent="0.3">
      <c r="B7" s="236" t="s">
        <v>308</v>
      </c>
      <c r="C7" s="235"/>
      <c r="D7" s="235"/>
      <c r="E7" s="234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</row>
    <row r="8" spans="1:27" ht="20.25" x14ac:dyDescent="0.3">
      <c r="B8" s="235" t="s">
        <v>306</v>
      </c>
      <c r="C8" s="235"/>
      <c r="D8" s="235"/>
    </row>
    <row r="9" spans="1:27" x14ac:dyDescent="0.25">
      <c r="E9" s="41"/>
      <c r="F9" s="41"/>
      <c r="J9" s="41"/>
    </row>
    <row r="10" spans="1:27" ht="28.5" x14ac:dyDescent="0.25">
      <c r="B10" s="273" t="s">
        <v>22</v>
      </c>
      <c r="C10" s="276" t="s">
        <v>9</v>
      </c>
      <c r="D10" s="276" t="s">
        <v>112</v>
      </c>
      <c r="E10" s="276" t="s">
        <v>295</v>
      </c>
      <c r="F10" s="279" t="s">
        <v>296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1"/>
    </row>
    <row r="11" spans="1:27" x14ac:dyDescent="0.25">
      <c r="B11" s="274"/>
      <c r="C11" s="277"/>
      <c r="D11" s="277"/>
      <c r="E11" s="277"/>
      <c r="F11" s="282" t="s">
        <v>21</v>
      </c>
      <c r="G11" s="284" t="s">
        <v>20</v>
      </c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6"/>
    </row>
    <row r="12" spans="1:27" ht="27" customHeight="1" x14ac:dyDescent="0.25">
      <c r="B12" s="275"/>
      <c r="C12" s="278"/>
      <c r="D12" s="278"/>
      <c r="E12" s="278"/>
      <c r="F12" s="283"/>
      <c r="G12" s="3" t="s">
        <v>2</v>
      </c>
      <c r="H12" s="3" t="s">
        <v>3</v>
      </c>
      <c r="I12" s="3" t="s">
        <v>4</v>
      </c>
      <c r="J12" s="7" t="s">
        <v>5</v>
      </c>
      <c r="K12" s="3" t="s">
        <v>11</v>
      </c>
      <c r="L12" s="3" t="s">
        <v>12</v>
      </c>
      <c r="M12" s="3" t="s">
        <v>13</v>
      </c>
      <c r="N12" s="7" t="s">
        <v>6</v>
      </c>
      <c r="O12" s="7" t="s">
        <v>7</v>
      </c>
      <c r="P12" s="3" t="s">
        <v>14</v>
      </c>
      <c r="Q12" s="3" t="s">
        <v>15</v>
      </c>
      <c r="R12" s="3" t="s">
        <v>16</v>
      </c>
      <c r="S12" s="7" t="s">
        <v>8</v>
      </c>
      <c r="T12" s="7" t="s">
        <v>9</v>
      </c>
      <c r="U12" s="3" t="s">
        <v>17</v>
      </c>
      <c r="V12" s="3" t="s">
        <v>18</v>
      </c>
      <c r="W12" s="3" t="s">
        <v>19</v>
      </c>
      <c r="X12" s="7" t="s">
        <v>10</v>
      </c>
    </row>
    <row r="13" spans="1:27" ht="9.75" customHeight="1" x14ac:dyDescent="0.25">
      <c r="B13" s="1"/>
      <c r="C13" s="163"/>
      <c r="D13" s="163"/>
      <c r="E13" s="16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7" ht="38.25" thickBot="1" x14ac:dyDescent="0.3">
      <c r="B14" s="2" t="s">
        <v>31</v>
      </c>
      <c r="C14" s="164">
        <f>C15+C23+C24+C25+C26+C27+C28</f>
        <v>31389.414000000004</v>
      </c>
      <c r="D14" s="164">
        <f t="shared" ref="D14:D15" si="0">E14-C14</f>
        <v>3969.3489999999947</v>
      </c>
      <c r="E14" s="164">
        <v>35358.762999999999</v>
      </c>
      <c r="F14" s="171">
        <v>35609.495643444003</v>
      </c>
      <c r="G14" s="171">
        <v>4435.70943429</v>
      </c>
      <c r="H14" s="171">
        <v>3879.3773686099998</v>
      </c>
      <c r="I14" s="171">
        <v>3520.0492527040001</v>
      </c>
      <c r="J14" s="171">
        <v>11835.136055604</v>
      </c>
      <c r="K14" s="171">
        <v>3143.7739766100003</v>
      </c>
      <c r="L14" s="171">
        <v>2290.1224400000001</v>
      </c>
      <c r="M14" s="171">
        <v>1979.4934799999999</v>
      </c>
      <c r="N14" s="171">
        <v>7413.3898966100005</v>
      </c>
      <c r="O14" s="171">
        <v>19248.525952214</v>
      </c>
      <c r="P14" s="171">
        <v>2156.97390752</v>
      </c>
      <c r="Q14" s="171">
        <v>2074.1966563700003</v>
      </c>
      <c r="R14" s="171">
        <v>2102.6203980500004</v>
      </c>
      <c r="S14" s="171">
        <v>6333.7909619400007</v>
      </c>
      <c r="T14" s="171">
        <v>25582.316914154002</v>
      </c>
      <c r="U14" s="171">
        <v>2588.6374158499998</v>
      </c>
      <c r="V14" s="171">
        <v>3300.52737944</v>
      </c>
      <c r="W14" s="171">
        <v>4138.0139340000005</v>
      </c>
      <c r="X14" s="171">
        <v>10027.178729290001</v>
      </c>
    </row>
    <row r="15" spans="1:27" ht="55.5" customHeight="1" thickBot="1" x14ac:dyDescent="0.3">
      <c r="B15" s="8" t="s">
        <v>23</v>
      </c>
      <c r="C15" s="164">
        <v>19053.013999999999</v>
      </c>
      <c r="D15" s="164">
        <f t="shared" si="0"/>
        <v>11986.668999999998</v>
      </c>
      <c r="E15" s="164">
        <v>31039.682999999997</v>
      </c>
      <c r="F15" s="171">
        <v>15269.556259999999</v>
      </c>
      <c r="G15" s="171">
        <v>1369.0916400000001</v>
      </c>
      <c r="H15" s="171">
        <v>1244.796</v>
      </c>
      <c r="I15" s="171">
        <v>1489.9840200000001</v>
      </c>
      <c r="J15" s="171">
        <v>4103.8716599999998</v>
      </c>
      <c r="K15" s="171">
        <v>1297.1939399999999</v>
      </c>
      <c r="L15" s="171">
        <v>1239.82908</v>
      </c>
      <c r="M15" s="171">
        <v>1170.6907799999999</v>
      </c>
      <c r="N15" s="171">
        <v>3707.7137999999995</v>
      </c>
      <c r="O15" s="171">
        <v>7811.5854599999993</v>
      </c>
      <c r="P15" s="171">
        <v>1260.3402000000001</v>
      </c>
      <c r="Q15" s="171">
        <v>1253.1596000000002</v>
      </c>
      <c r="R15" s="171">
        <v>1243.0166000000002</v>
      </c>
      <c r="S15" s="171">
        <v>3756.5164000000004</v>
      </c>
      <c r="T15" s="171">
        <v>11568.101859999999</v>
      </c>
      <c r="U15" s="171">
        <v>1199.289</v>
      </c>
      <c r="V15" s="171">
        <v>1258.4082000000003</v>
      </c>
      <c r="W15" s="171">
        <v>1243.7572</v>
      </c>
      <c r="X15" s="171">
        <v>3701.4544000000005</v>
      </c>
    </row>
    <row r="16" spans="1:27" ht="57" thickBot="1" x14ac:dyDescent="0.3">
      <c r="B16" s="9" t="s">
        <v>24</v>
      </c>
      <c r="C16" s="165">
        <v>11440.56</v>
      </c>
      <c r="D16" s="165">
        <f>E16-C16</f>
        <v>6764.1300000000028</v>
      </c>
      <c r="E16" s="164">
        <v>18204.690000000002</v>
      </c>
      <c r="F16" s="171">
        <v>15269.56</v>
      </c>
      <c r="G16" s="172">
        <v>44.654000000000003</v>
      </c>
      <c r="H16" s="172">
        <v>40.6</v>
      </c>
      <c r="I16" s="172">
        <v>48.597000000000001</v>
      </c>
      <c r="J16" s="171">
        <v>133.851</v>
      </c>
      <c r="K16" s="172">
        <v>42.308999999999997</v>
      </c>
      <c r="L16" s="172">
        <v>40.438000000000002</v>
      </c>
      <c r="M16" s="172">
        <v>38.183</v>
      </c>
      <c r="N16" s="171">
        <v>120.93</v>
      </c>
      <c r="O16" s="171">
        <v>254.78100000000001</v>
      </c>
      <c r="P16" s="172">
        <v>39.140999999999998</v>
      </c>
      <c r="Q16" s="172">
        <v>38.917999999999999</v>
      </c>
      <c r="R16" s="172">
        <v>38.603000000000002</v>
      </c>
      <c r="S16" s="171">
        <v>116.66200000000001</v>
      </c>
      <c r="T16" s="171">
        <v>371.44299999999998</v>
      </c>
      <c r="U16" s="172">
        <v>37.244999999999997</v>
      </c>
      <c r="V16" s="172">
        <v>39.081000000000003</v>
      </c>
      <c r="W16" s="172">
        <v>38.625999999999998</v>
      </c>
      <c r="X16" s="171">
        <v>114.952</v>
      </c>
    </row>
    <row r="17" spans="1:24" ht="56.25" x14ac:dyDescent="0.25">
      <c r="B17" s="10" t="s">
        <v>25</v>
      </c>
      <c r="C17" s="165">
        <v>4218.53</v>
      </c>
      <c r="D17" s="165">
        <f>E17-C17</f>
        <v>2515.38</v>
      </c>
      <c r="E17" s="164">
        <v>6733.91</v>
      </c>
      <c r="F17" s="171">
        <v>5509.95</v>
      </c>
      <c r="G17" s="172">
        <v>30.66</v>
      </c>
      <c r="H17" s="172">
        <v>30.66</v>
      </c>
      <c r="I17" s="172">
        <v>30.66</v>
      </c>
      <c r="J17" s="171">
        <v>30.66</v>
      </c>
      <c r="K17" s="172">
        <v>30.66</v>
      </c>
      <c r="L17" s="172">
        <v>30.66</v>
      </c>
      <c r="M17" s="172">
        <v>30.66</v>
      </c>
      <c r="N17" s="171">
        <v>30.659999999999993</v>
      </c>
      <c r="O17" s="171">
        <v>30.659999999999997</v>
      </c>
      <c r="P17" s="172">
        <v>32.200000000000003</v>
      </c>
      <c r="Q17" s="172">
        <v>32.200000000000003</v>
      </c>
      <c r="R17" s="172">
        <v>32.200000000000003</v>
      </c>
      <c r="S17" s="171">
        <v>32.200000000000003</v>
      </c>
      <c r="T17" s="171">
        <v>31.143679810899652</v>
      </c>
      <c r="U17" s="172">
        <v>32.200000000000003</v>
      </c>
      <c r="V17" s="172">
        <v>32.200000000000003</v>
      </c>
      <c r="W17" s="172">
        <v>32.200000000000003</v>
      </c>
      <c r="X17" s="171">
        <v>32.200000000000003</v>
      </c>
    </row>
    <row r="18" spans="1:24" ht="21.75" customHeight="1" x14ac:dyDescent="0.25">
      <c r="B18" s="11" t="s">
        <v>26</v>
      </c>
      <c r="C18" s="165">
        <v>966.83199999999999</v>
      </c>
      <c r="D18" s="165">
        <f>E18-C18</f>
        <v>498.17100000000016</v>
      </c>
      <c r="E18" s="164">
        <v>1465.0030000000002</v>
      </c>
      <c r="F18" s="171">
        <v>1295.51</v>
      </c>
      <c r="G18" s="172">
        <v>447.12204000000003</v>
      </c>
      <c r="H18" s="172">
        <v>458.95583999999997</v>
      </c>
      <c r="I18" s="172">
        <v>406.47635999999994</v>
      </c>
      <c r="J18" s="171">
        <v>1312.5542399999999</v>
      </c>
      <c r="K18" s="172">
        <v>428.61827999999997</v>
      </c>
      <c r="L18" s="172">
        <v>466.87763999999999</v>
      </c>
      <c r="M18" s="172">
        <v>467.54267999999996</v>
      </c>
      <c r="N18" s="171">
        <v>1363.0385999999999</v>
      </c>
      <c r="O18" s="171">
        <v>2675.5928399999998</v>
      </c>
      <c r="P18" s="172">
        <v>456.17285999999996</v>
      </c>
      <c r="Q18" s="172">
        <v>451.67459999999994</v>
      </c>
      <c r="R18" s="172">
        <v>494.21294</v>
      </c>
      <c r="S18" s="171">
        <v>1402.0603999999998</v>
      </c>
      <c r="T18" s="171">
        <v>4077.6532399999996</v>
      </c>
      <c r="U18" s="172">
        <v>488.66713999999996</v>
      </c>
      <c r="V18" s="172">
        <v>471.816124</v>
      </c>
      <c r="W18" s="172">
        <v>471.816124</v>
      </c>
      <c r="X18" s="171">
        <v>1432.2993879999999</v>
      </c>
    </row>
    <row r="19" spans="1:24" ht="38.25" thickBot="1" x14ac:dyDescent="0.3">
      <c r="B19" s="9" t="s">
        <v>27</v>
      </c>
      <c r="C19" s="165">
        <v>2427.0920000000001</v>
      </c>
      <c r="D19" s="165">
        <f>E19-C19</f>
        <v>2208.9879999999998</v>
      </c>
      <c r="E19" s="164">
        <v>4636.08</v>
      </c>
      <c r="F19" s="171">
        <v>3604.24</v>
      </c>
      <c r="G19" s="172">
        <v>22.859000000000002</v>
      </c>
      <c r="H19" s="172">
        <v>23.463999999999999</v>
      </c>
      <c r="I19" s="172">
        <v>20.780999999999999</v>
      </c>
      <c r="J19" s="171">
        <v>67.103999999999999</v>
      </c>
      <c r="K19" s="172">
        <v>21.913</v>
      </c>
      <c r="L19" s="172">
        <v>23.869</v>
      </c>
      <c r="M19" s="172">
        <v>23.902999999999999</v>
      </c>
      <c r="N19" s="171">
        <v>69.685000000000002</v>
      </c>
      <c r="O19" s="171">
        <v>136.78899999999999</v>
      </c>
      <c r="P19" s="172">
        <v>22.209</v>
      </c>
      <c r="Q19" s="172">
        <v>21.99</v>
      </c>
      <c r="R19" s="172">
        <v>24.061</v>
      </c>
      <c r="S19" s="171">
        <v>68.259999999999991</v>
      </c>
      <c r="T19" s="171">
        <v>205.04899999999998</v>
      </c>
      <c r="U19" s="172">
        <v>23.791</v>
      </c>
      <c r="V19" s="172">
        <v>22.970600000000001</v>
      </c>
      <c r="W19" s="172">
        <v>22.970600000000001</v>
      </c>
      <c r="X19" s="171">
        <v>69.732200000000006</v>
      </c>
    </row>
    <row r="20" spans="1:24" ht="38.25" thickBot="1" x14ac:dyDescent="0.3">
      <c r="B20" s="9" t="s">
        <v>97</v>
      </c>
      <c r="C20" s="165">
        <v>0</v>
      </c>
      <c r="D20" s="165">
        <v>0</v>
      </c>
      <c r="E20" s="164">
        <v>0</v>
      </c>
      <c r="F20" s="171">
        <v>0</v>
      </c>
      <c r="G20" s="172">
        <v>19.559999999999999</v>
      </c>
      <c r="H20" s="172">
        <v>19.559999999999999</v>
      </c>
      <c r="I20" s="172">
        <v>19.559999999999999</v>
      </c>
      <c r="J20" s="171">
        <v>19.559999999999999</v>
      </c>
      <c r="K20" s="172">
        <v>19.559999999999999</v>
      </c>
      <c r="L20" s="172">
        <v>19.559999999999999</v>
      </c>
      <c r="M20" s="172">
        <v>19.559999999999999</v>
      </c>
      <c r="N20" s="171">
        <v>19.559999999999999</v>
      </c>
      <c r="O20" s="171">
        <v>19.559999999999999</v>
      </c>
      <c r="P20" s="172">
        <v>20.54</v>
      </c>
      <c r="Q20" s="172">
        <v>20.54</v>
      </c>
      <c r="R20" s="172">
        <v>20.54</v>
      </c>
      <c r="S20" s="171">
        <v>20.54</v>
      </c>
      <c r="T20" s="171">
        <v>19.88623811869358</v>
      </c>
      <c r="U20" s="172">
        <v>20.54</v>
      </c>
      <c r="V20" s="172">
        <v>20.54</v>
      </c>
      <c r="W20" s="172">
        <v>20.54</v>
      </c>
      <c r="X20" s="171">
        <v>20.539999999999996</v>
      </c>
    </row>
    <row r="21" spans="1:24" ht="38.25" thickBot="1" x14ac:dyDescent="0.3">
      <c r="B21" s="9" t="s">
        <v>105</v>
      </c>
      <c r="C21" s="165">
        <v>0</v>
      </c>
      <c r="D21" s="165">
        <v>0</v>
      </c>
      <c r="E21" s="164">
        <v>0</v>
      </c>
      <c r="F21" s="171">
        <v>0</v>
      </c>
      <c r="G21" s="172">
        <v>82.705206539999992</v>
      </c>
      <c r="H21" s="172">
        <v>86.200168559999994</v>
      </c>
      <c r="I21" s="172">
        <v>106.24770749999999</v>
      </c>
      <c r="J21" s="171">
        <v>275.15308259999995</v>
      </c>
      <c r="K21" s="172">
        <v>146.76521045999999</v>
      </c>
      <c r="L21" s="172">
        <v>121.51391999999998</v>
      </c>
      <c r="M21" s="172">
        <v>82.514520000000005</v>
      </c>
      <c r="N21" s="171">
        <v>350.79365045999998</v>
      </c>
      <c r="O21" s="171">
        <v>625.94673305999993</v>
      </c>
      <c r="P21" s="172">
        <v>124.82724432000001</v>
      </c>
      <c r="Q21" s="172">
        <v>99.279503520000006</v>
      </c>
      <c r="R21" s="172">
        <v>103.12632000000001</v>
      </c>
      <c r="S21" s="171">
        <v>327.23306784000005</v>
      </c>
      <c r="T21" s="171">
        <v>953.17980089999992</v>
      </c>
      <c r="U21" s="172">
        <v>123.35998416</v>
      </c>
      <c r="V21" s="172">
        <v>109.48416</v>
      </c>
      <c r="W21" s="172">
        <v>109.48416</v>
      </c>
      <c r="X21" s="171">
        <v>342.32830416000002</v>
      </c>
    </row>
    <row r="22" spans="1:24" ht="38.25" thickBot="1" x14ac:dyDescent="0.3">
      <c r="B22" s="9" t="s">
        <v>106</v>
      </c>
      <c r="C22" s="165">
        <v>0</v>
      </c>
      <c r="D22" s="165">
        <v>0</v>
      </c>
      <c r="E22" s="164">
        <v>0</v>
      </c>
      <c r="F22" s="171">
        <v>0</v>
      </c>
      <c r="G22" s="172">
        <v>0.40292899999999998</v>
      </c>
      <c r="H22" s="172">
        <v>0.419956</v>
      </c>
      <c r="I22" s="172">
        <v>0.517625</v>
      </c>
      <c r="J22" s="171">
        <v>1.3405100000000001</v>
      </c>
      <c r="K22" s="172">
        <v>0.71502100000000002</v>
      </c>
      <c r="L22" s="172">
        <v>0.59199999999999997</v>
      </c>
      <c r="M22" s="172">
        <v>0.40200000000000002</v>
      </c>
      <c r="N22" s="171">
        <v>1.7090209999999999</v>
      </c>
      <c r="O22" s="171">
        <v>3.049531</v>
      </c>
      <c r="P22" s="172">
        <v>0.57919100000000001</v>
      </c>
      <c r="Q22" s="172">
        <v>0.46065099999999998</v>
      </c>
      <c r="R22" s="172">
        <v>0.47849999999999998</v>
      </c>
      <c r="S22" s="171">
        <v>1.5183419999999999</v>
      </c>
      <c r="T22" s="171">
        <v>4.5678729999999996</v>
      </c>
      <c r="U22" s="172">
        <v>0.57238299999999998</v>
      </c>
      <c r="V22" s="172">
        <v>0.50800000000000001</v>
      </c>
      <c r="W22" s="172">
        <v>0.50800000000000001</v>
      </c>
      <c r="X22" s="171">
        <v>1.5883829999999999</v>
      </c>
    </row>
    <row r="23" spans="1:24" ht="38.25" thickBot="1" x14ac:dyDescent="0.3">
      <c r="B23" s="12" t="s">
        <v>28</v>
      </c>
      <c r="C23" s="164">
        <f>3282.92+500.46</f>
        <v>3783.38</v>
      </c>
      <c r="D23" s="164">
        <f>E23-C23</f>
        <v>-3783.38</v>
      </c>
      <c r="E23" s="164">
        <v>0</v>
      </c>
      <c r="F23" s="171">
        <v>0</v>
      </c>
      <c r="G23" s="172">
        <v>205.26</v>
      </c>
      <c r="H23" s="172">
        <v>205.26</v>
      </c>
      <c r="I23" s="172">
        <v>205.26</v>
      </c>
      <c r="J23" s="171">
        <v>205.25999999999993</v>
      </c>
      <c r="K23" s="172">
        <v>205.26</v>
      </c>
      <c r="L23" s="172">
        <v>205.26</v>
      </c>
      <c r="M23" s="172">
        <v>205.26</v>
      </c>
      <c r="N23" s="171">
        <v>205.26</v>
      </c>
      <c r="O23" s="171">
        <v>205.26</v>
      </c>
      <c r="P23" s="172">
        <v>215.52</v>
      </c>
      <c r="Q23" s="172">
        <v>215.52</v>
      </c>
      <c r="R23" s="172">
        <v>215.52</v>
      </c>
      <c r="S23" s="171">
        <v>215.52000000000004</v>
      </c>
      <c r="T23" s="171">
        <v>208.67038135692476</v>
      </c>
      <c r="U23" s="172">
        <v>215.52</v>
      </c>
      <c r="V23" s="172">
        <v>215.52</v>
      </c>
      <c r="W23" s="172">
        <v>215.52</v>
      </c>
      <c r="X23" s="171">
        <v>215.52000000000004</v>
      </c>
    </row>
    <row r="24" spans="1:24" ht="19.5" thickBot="1" x14ac:dyDescent="0.3">
      <c r="B24" s="12" t="s">
        <v>29</v>
      </c>
      <c r="C24" s="164">
        <v>0</v>
      </c>
      <c r="D24" s="164">
        <v>0</v>
      </c>
      <c r="E24" s="164">
        <v>0</v>
      </c>
      <c r="F24" s="171">
        <v>0</v>
      </c>
      <c r="G24" s="172">
        <v>261.87254775000002</v>
      </c>
      <c r="H24" s="172">
        <v>277.30523005000003</v>
      </c>
      <c r="I24" s="172">
        <v>286.48197330000005</v>
      </c>
      <c r="J24" s="171">
        <v>825.65975110000011</v>
      </c>
      <c r="K24" s="172">
        <v>298.08934614999998</v>
      </c>
      <c r="L24" s="172">
        <v>461.90180000000009</v>
      </c>
      <c r="M24" s="172">
        <v>258.74549999999999</v>
      </c>
      <c r="N24" s="171">
        <v>1018.7366461500001</v>
      </c>
      <c r="O24" s="171">
        <v>1844.3963972500001</v>
      </c>
      <c r="P24" s="172">
        <v>315.63360320000004</v>
      </c>
      <c r="Q24" s="172">
        <v>270.08295285000003</v>
      </c>
      <c r="R24" s="172">
        <v>262.26453805</v>
      </c>
      <c r="S24" s="171">
        <v>847.98109410000006</v>
      </c>
      <c r="T24" s="171">
        <v>2692.3774913500001</v>
      </c>
      <c r="U24" s="172">
        <v>311.38012705</v>
      </c>
      <c r="V24" s="172">
        <v>300.24045000000001</v>
      </c>
      <c r="W24" s="172">
        <v>300.24045000000001</v>
      </c>
      <c r="X24" s="171">
        <v>911.86102705000008</v>
      </c>
    </row>
    <row r="25" spans="1:24" ht="19.5" thickBot="1" x14ac:dyDescent="0.3">
      <c r="B25" s="12" t="s">
        <v>30</v>
      </c>
      <c r="C25" s="164">
        <v>89.31</v>
      </c>
      <c r="D25" s="164">
        <f>E25-C25</f>
        <v>29.77000000000001</v>
      </c>
      <c r="E25" s="164">
        <v>119.08000000000001</v>
      </c>
      <c r="F25" s="171">
        <v>0</v>
      </c>
      <c r="G25" s="172">
        <v>0.89375500000000008</v>
      </c>
      <c r="H25" s="172">
        <v>0.97196100000000007</v>
      </c>
      <c r="I25" s="172">
        <v>0.94282600000000005</v>
      </c>
      <c r="J25" s="171">
        <v>2.8085420000000001</v>
      </c>
      <c r="K25" s="172">
        <v>1.0050029999999999</v>
      </c>
      <c r="L25" s="172">
        <v>1.4039999999999999</v>
      </c>
      <c r="M25" s="172">
        <v>0.87799999999999989</v>
      </c>
      <c r="N25" s="171">
        <v>3.2870029999999995</v>
      </c>
      <c r="O25" s="171">
        <v>6.0955449999999995</v>
      </c>
      <c r="P25" s="172">
        <v>1.033504</v>
      </c>
      <c r="Q25" s="172">
        <v>0.90497700000000003</v>
      </c>
      <c r="R25" s="172">
        <v>0.90532100000000004</v>
      </c>
      <c r="S25" s="171">
        <v>2.8438020000000002</v>
      </c>
      <c r="T25" s="171">
        <v>8.9393469999999997</v>
      </c>
      <c r="U25" s="172">
        <v>0.99390099999999992</v>
      </c>
      <c r="V25" s="172">
        <v>0.99299999999999999</v>
      </c>
      <c r="W25" s="172">
        <v>0.99299999999999999</v>
      </c>
      <c r="X25" s="171">
        <v>2.9799009999999999</v>
      </c>
    </row>
    <row r="26" spans="1:24" ht="56.25" x14ac:dyDescent="0.25">
      <c r="B26" s="13" t="s">
        <v>94</v>
      </c>
      <c r="C26" s="164">
        <v>231.24</v>
      </c>
      <c r="D26" s="164">
        <f>E26-C26</f>
        <v>-231.24</v>
      </c>
      <c r="E26" s="164">
        <v>0</v>
      </c>
      <c r="F26" s="171">
        <v>0</v>
      </c>
      <c r="G26" s="172">
        <v>320.20000000000005</v>
      </c>
      <c r="H26" s="172">
        <v>320.20000000000005</v>
      </c>
      <c r="I26" s="172">
        <v>320.20000000000005</v>
      </c>
      <c r="J26" s="171">
        <v>293.98162858166268</v>
      </c>
      <c r="K26" s="172">
        <v>320.20000000000005</v>
      </c>
      <c r="L26" s="172">
        <v>320.20000000000005</v>
      </c>
      <c r="M26" s="172">
        <v>320.20000000000005</v>
      </c>
      <c r="N26" s="171">
        <v>309.92872417518339</v>
      </c>
      <c r="O26" s="171">
        <v>302.58104849525353</v>
      </c>
      <c r="P26" s="172">
        <v>320.20000000000005</v>
      </c>
      <c r="Q26" s="172">
        <v>320.20000000000005</v>
      </c>
      <c r="R26" s="172">
        <v>320.20000000000005</v>
      </c>
      <c r="S26" s="171">
        <v>298.1857014306903</v>
      </c>
      <c r="T26" s="171">
        <v>301.18279236167922</v>
      </c>
      <c r="U26" s="172">
        <v>320.20000000000005</v>
      </c>
      <c r="V26" s="172">
        <v>320.20000000000005</v>
      </c>
      <c r="W26" s="172">
        <v>320.20000000000005</v>
      </c>
      <c r="X26" s="171">
        <v>306.00379913628007</v>
      </c>
    </row>
    <row r="27" spans="1:24" ht="37.5" x14ac:dyDescent="0.25">
      <c r="B27" s="13" t="s">
        <v>109</v>
      </c>
      <c r="C27" s="164">
        <v>4002.31</v>
      </c>
      <c r="D27" s="164">
        <f>E27-C27</f>
        <v>197.69000000000005</v>
      </c>
      <c r="E27" s="164">
        <v>4200</v>
      </c>
      <c r="F27" s="171">
        <v>4000.6669999999999</v>
      </c>
      <c r="G27" s="35">
        <v>333.38900000000001</v>
      </c>
      <c r="H27" s="35">
        <v>333.38900000000001</v>
      </c>
      <c r="I27" s="35">
        <v>333.38900000000001</v>
      </c>
      <c r="J27" s="36">
        <v>1000.167</v>
      </c>
      <c r="K27" s="35">
        <v>333.38900000000001</v>
      </c>
      <c r="L27" s="35">
        <v>333.38900000000001</v>
      </c>
      <c r="M27" s="35">
        <v>333.38900000000001</v>
      </c>
      <c r="N27" s="36">
        <v>1000.167</v>
      </c>
      <c r="O27" s="36">
        <v>2000.3340000000001</v>
      </c>
      <c r="P27" s="35">
        <v>333.38900000000001</v>
      </c>
      <c r="Q27" s="35">
        <v>333.38900000000001</v>
      </c>
      <c r="R27" s="35">
        <v>333.38900000000001</v>
      </c>
      <c r="S27" s="36">
        <v>1000.167</v>
      </c>
      <c r="T27" s="36">
        <v>3000.5010000000002</v>
      </c>
      <c r="U27" s="35">
        <v>333.38900000000001</v>
      </c>
      <c r="V27" s="35">
        <v>333.38900000000001</v>
      </c>
      <c r="W27" s="35">
        <v>333.38900000000001</v>
      </c>
      <c r="X27" s="36">
        <v>1000.167</v>
      </c>
    </row>
    <row r="28" spans="1:24" ht="18.75" x14ac:dyDescent="0.25">
      <c r="B28" s="13" t="s">
        <v>110</v>
      </c>
      <c r="C28" s="164">
        <v>4230.16</v>
      </c>
      <c r="D28" s="164">
        <f t="shared" ref="D28:D34" si="1">E28-C28</f>
        <v>-4230.16</v>
      </c>
      <c r="E28" s="164">
        <v>0</v>
      </c>
      <c r="F28" s="171">
        <v>0</v>
      </c>
      <c r="G28" s="172"/>
      <c r="H28" s="172"/>
      <c r="I28" s="172"/>
      <c r="J28" s="171">
        <v>0</v>
      </c>
      <c r="K28" s="172"/>
      <c r="L28" s="172"/>
      <c r="M28" s="172"/>
      <c r="N28" s="171">
        <v>0</v>
      </c>
      <c r="O28" s="171">
        <v>0</v>
      </c>
      <c r="P28" s="172"/>
      <c r="Q28" s="172"/>
      <c r="R28" s="172"/>
      <c r="S28" s="171">
        <v>0</v>
      </c>
      <c r="T28" s="171">
        <v>0</v>
      </c>
      <c r="U28" s="172"/>
      <c r="V28" s="172"/>
      <c r="W28" s="172"/>
      <c r="X28" s="171">
        <v>0</v>
      </c>
    </row>
    <row r="29" spans="1:24" ht="39.75" customHeight="1" thickBot="1" x14ac:dyDescent="0.3">
      <c r="B29" s="13" t="s">
        <v>32</v>
      </c>
      <c r="C29" s="164">
        <f t="shared" ref="C29" si="2">C30+C99+C106</f>
        <v>34377.669827288453</v>
      </c>
      <c r="D29" s="164">
        <f t="shared" si="1"/>
        <v>8736.5523647115479</v>
      </c>
      <c r="E29" s="164">
        <v>43114.222192000001</v>
      </c>
      <c r="F29" s="158">
        <f t="shared" ref="F29:X29" si="3">F30+F99+F106</f>
        <v>43014.412539040197</v>
      </c>
      <c r="G29" s="158">
        <f t="shared" si="3"/>
        <v>3573.8181433502</v>
      </c>
      <c r="H29" s="158">
        <f t="shared" si="3"/>
        <v>3510.8110597463001</v>
      </c>
      <c r="I29" s="158">
        <f t="shared" si="3"/>
        <v>3604.8873490999999</v>
      </c>
      <c r="J29" s="158">
        <f t="shared" si="3"/>
        <v>10689.516552196499</v>
      </c>
      <c r="K29" s="158">
        <f t="shared" si="3"/>
        <v>3666.1737756247999</v>
      </c>
      <c r="L29" s="158">
        <f t="shared" si="3"/>
        <v>3609.1067927666668</v>
      </c>
      <c r="M29" s="158">
        <f t="shared" si="3"/>
        <v>3589.0872881666664</v>
      </c>
      <c r="N29" s="158">
        <f t="shared" si="3"/>
        <v>10864.367856558132</v>
      </c>
      <c r="O29" s="158">
        <f t="shared" si="3"/>
        <v>21553.884408754631</v>
      </c>
      <c r="P29" s="158">
        <f t="shared" si="3"/>
        <v>3580.4391373382668</v>
      </c>
      <c r="Q29" s="158">
        <f t="shared" si="3"/>
        <v>3570.4884833510669</v>
      </c>
      <c r="R29" s="158">
        <f t="shared" si="3"/>
        <v>3543.2239137008664</v>
      </c>
      <c r="S29" s="158">
        <f t="shared" si="3"/>
        <v>10694.151534390199</v>
      </c>
      <c r="T29" s="158">
        <f t="shared" si="3"/>
        <v>32248.035943144831</v>
      </c>
      <c r="U29" s="158">
        <f t="shared" si="3"/>
        <v>3574.3261211353665</v>
      </c>
      <c r="V29" s="158">
        <f t="shared" si="3"/>
        <v>3596.0252373799999</v>
      </c>
      <c r="W29" s="158">
        <f t="shared" si="3"/>
        <v>3596.0252373799999</v>
      </c>
      <c r="X29" s="158">
        <f t="shared" si="3"/>
        <v>10766.376595895366</v>
      </c>
    </row>
    <row r="30" spans="1:24" ht="56.25" customHeight="1" x14ac:dyDescent="0.25">
      <c r="A30" s="41"/>
      <c r="B30" s="14" t="s">
        <v>33</v>
      </c>
      <c r="C30" s="164">
        <f>C32+C33+C34+C37+C42+C64+C89</f>
        <v>32252.799827288454</v>
      </c>
      <c r="D30" s="164">
        <f t="shared" si="1"/>
        <v>10579.440412711545</v>
      </c>
      <c r="E30" s="164">
        <v>42832.240239999999</v>
      </c>
      <c r="F30" s="158">
        <f>X30+T30</f>
        <v>43014.412539040197</v>
      </c>
      <c r="G30" s="158">
        <f>G31+G32+G33+G34+G35+G36+G37+G42+G64+G89</f>
        <v>3573.8181433502</v>
      </c>
      <c r="H30" s="158">
        <f t="shared" ref="H30:I30" si="4">H31+H32+H33+H34+H35+H36+H37+H42+H64+H89</f>
        <v>3510.8110597463001</v>
      </c>
      <c r="I30" s="158">
        <f t="shared" si="4"/>
        <v>3604.8873490999999</v>
      </c>
      <c r="J30" s="158">
        <f>SUM(G30:I30)</f>
        <v>10689.516552196499</v>
      </c>
      <c r="K30" s="158">
        <f t="shared" ref="K30:W30" si="5">K31+K32+K33+K34+K35+K36+K37+K42+K64+K89</f>
        <v>3666.1737756247999</v>
      </c>
      <c r="L30" s="158">
        <f t="shared" si="5"/>
        <v>3609.1067927666668</v>
      </c>
      <c r="M30" s="158">
        <f t="shared" si="5"/>
        <v>3589.0872881666664</v>
      </c>
      <c r="N30" s="158">
        <f>SUM(K30:M30)</f>
        <v>10864.367856558132</v>
      </c>
      <c r="O30" s="158">
        <f>N30+J30</f>
        <v>21553.884408754631</v>
      </c>
      <c r="P30" s="158">
        <f t="shared" si="5"/>
        <v>3580.4391373382668</v>
      </c>
      <c r="Q30" s="158">
        <f t="shared" si="5"/>
        <v>3570.4884833510669</v>
      </c>
      <c r="R30" s="158">
        <f t="shared" si="5"/>
        <v>3543.2239137008664</v>
      </c>
      <c r="S30" s="158">
        <f>SUM(P30:R30)</f>
        <v>10694.151534390199</v>
      </c>
      <c r="T30" s="158">
        <f>S30+O30</f>
        <v>32248.035943144831</v>
      </c>
      <c r="U30" s="158">
        <f t="shared" si="5"/>
        <v>3574.3261211353665</v>
      </c>
      <c r="V30" s="158">
        <f t="shared" si="5"/>
        <v>3596.0252373799999</v>
      </c>
      <c r="W30" s="158">
        <f t="shared" si="5"/>
        <v>3596.0252373799999</v>
      </c>
      <c r="X30" s="158">
        <f>SUM(U30:W30)</f>
        <v>10766.376595895366</v>
      </c>
    </row>
    <row r="31" spans="1:24" ht="15" customHeight="1" x14ac:dyDescent="0.25">
      <c r="B31" s="4" t="s">
        <v>98</v>
      </c>
      <c r="C31" s="164">
        <v>0</v>
      </c>
      <c r="D31" s="164">
        <f t="shared" si="1"/>
        <v>0</v>
      </c>
      <c r="E31" s="164">
        <v>0</v>
      </c>
      <c r="F31" s="158">
        <f t="shared" ref="F31:F94" si="6">X31+T31</f>
        <v>0</v>
      </c>
      <c r="G31" s="158">
        <v>0</v>
      </c>
      <c r="H31" s="158">
        <v>0</v>
      </c>
      <c r="I31" s="158">
        <v>0</v>
      </c>
      <c r="J31" s="158">
        <f t="shared" ref="J31:J94" si="7">SUM(G31:I31)</f>
        <v>0</v>
      </c>
      <c r="K31" s="158">
        <v>0</v>
      </c>
      <c r="L31" s="158">
        <v>0</v>
      </c>
      <c r="M31" s="158">
        <v>0</v>
      </c>
      <c r="N31" s="158">
        <f t="shared" ref="N31:N94" si="8">SUM(K31:M31)</f>
        <v>0</v>
      </c>
      <c r="O31" s="158">
        <f>J31+N31</f>
        <v>0</v>
      </c>
      <c r="P31" s="158">
        <v>0</v>
      </c>
      <c r="Q31" s="158">
        <v>0</v>
      </c>
      <c r="R31" s="158">
        <v>0</v>
      </c>
      <c r="S31" s="158">
        <f t="shared" ref="S31:S94" si="9">SUM(P31:R31)</f>
        <v>0</v>
      </c>
      <c r="T31" s="158">
        <f>O31+S31</f>
        <v>0</v>
      </c>
      <c r="U31" s="158">
        <v>0</v>
      </c>
      <c r="V31" s="158">
        <v>0</v>
      </c>
      <c r="W31" s="158">
        <v>0</v>
      </c>
      <c r="X31" s="158">
        <f t="shared" ref="X31:X94" si="10">SUM(U31:W31)</f>
        <v>0</v>
      </c>
    </row>
    <row r="32" spans="1:24" ht="15.75" x14ac:dyDescent="0.25">
      <c r="B32" s="4" t="s">
        <v>34</v>
      </c>
      <c r="C32" s="166">
        <v>4472.3209999999999</v>
      </c>
      <c r="D32" s="166">
        <f t="shared" si="1"/>
        <v>1256.7219999999998</v>
      </c>
      <c r="E32" s="164">
        <v>5729.0429999999997</v>
      </c>
      <c r="F32" s="158">
        <f t="shared" si="6"/>
        <v>5070.2913390402009</v>
      </c>
      <c r="G32" s="159">
        <v>400.30529335020009</v>
      </c>
      <c r="H32" s="159">
        <v>337.29820974630007</v>
      </c>
      <c r="I32" s="159">
        <v>431.37449910000004</v>
      </c>
      <c r="J32" s="158">
        <v>1168.9780021965003</v>
      </c>
      <c r="K32" s="159">
        <v>492.66092562480003</v>
      </c>
      <c r="L32" s="159">
        <v>460.9507761000001</v>
      </c>
      <c r="M32" s="159">
        <v>440.93127150000015</v>
      </c>
      <c r="N32" s="158">
        <v>1394.5429732248001</v>
      </c>
      <c r="O32" s="158">
        <v>2563.5209754213001</v>
      </c>
      <c r="P32" s="159">
        <v>432.2831206716001</v>
      </c>
      <c r="Q32" s="159">
        <v>422.3324666844</v>
      </c>
      <c r="R32" s="159">
        <v>395.06789703420009</v>
      </c>
      <c r="S32" s="158">
        <v>1249.6834843902004</v>
      </c>
      <c r="T32" s="158">
        <v>3813.2044598115008</v>
      </c>
      <c r="U32" s="159">
        <v>412.06210446870006</v>
      </c>
      <c r="V32" s="159">
        <v>422.51238738000006</v>
      </c>
      <c r="W32" s="159">
        <v>422.51238738000006</v>
      </c>
      <c r="X32" s="158">
        <v>1257.0868792287001</v>
      </c>
    </row>
    <row r="33" spans="1:24" ht="15.75" x14ac:dyDescent="0.25">
      <c r="B33" s="4" t="s">
        <v>35</v>
      </c>
      <c r="C33" s="166">
        <v>1299.9870000000001</v>
      </c>
      <c r="D33" s="166">
        <f t="shared" si="1"/>
        <v>-1299.9870000000001</v>
      </c>
      <c r="E33" s="164">
        <v>0</v>
      </c>
      <c r="F33" s="158">
        <f t="shared" si="6"/>
        <v>0</v>
      </c>
      <c r="G33" s="159"/>
      <c r="H33" s="159"/>
      <c r="I33" s="159"/>
      <c r="J33" s="158">
        <f t="shared" si="7"/>
        <v>0</v>
      </c>
      <c r="K33" s="159"/>
      <c r="L33" s="159"/>
      <c r="M33" s="159"/>
      <c r="N33" s="158">
        <f t="shared" si="8"/>
        <v>0</v>
      </c>
      <c r="O33" s="158">
        <f t="shared" ref="O33:O96" si="11">J33+N33</f>
        <v>0</v>
      </c>
      <c r="P33" s="159"/>
      <c r="Q33" s="159"/>
      <c r="R33" s="159"/>
      <c r="S33" s="158">
        <f t="shared" si="9"/>
        <v>0</v>
      </c>
      <c r="T33" s="158">
        <f t="shared" ref="T33:T96" si="12">O33+S33</f>
        <v>0</v>
      </c>
      <c r="U33" s="159"/>
      <c r="V33" s="159"/>
      <c r="W33" s="159"/>
      <c r="X33" s="158">
        <f t="shared" si="10"/>
        <v>0</v>
      </c>
    </row>
    <row r="34" spans="1:24" ht="15.75" x14ac:dyDescent="0.25">
      <c r="B34" s="16" t="s">
        <v>85</v>
      </c>
      <c r="C34" s="166">
        <v>5485.482</v>
      </c>
      <c r="D34" s="166">
        <f t="shared" si="1"/>
        <v>1976.1779999999999</v>
      </c>
      <c r="E34" s="164">
        <v>7461.66</v>
      </c>
      <c r="F34" s="158">
        <f t="shared" si="6"/>
        <v>7461.66</v>
      </c>
      <c r="G34" s="159">
        <v>621.80500000000006</v>
      </c>
      <c r="H34" s="159">
        <v>621.80500000000006</v>
      </c>
      <c r="I34" s="159">
        <v>621.80500000000006</v>
      </c>
      <c r="J34" s="158">
        <v>1865.4150000000002</v>
      </c>
      <c r="K34" s="159">
        <v>621.80500000000006</v>
      </c>
      <c r="L34" s="159">
        <v>621.80500000000006</v>
      </c>
      <c r="M34" s="159">
        <v>621.80500000000006</v>
      </c>
      <c r="N34" s="158">
        <v>1865.4150000000002</v>
      </c>
      <c r="O34" s="158">
        <v>3730.8300000000004</v>
      </c>
      <c r="P34" s="159">
        <v>621.80500000000006</v>
      </c>
      <c r="Q34" s="159">
        <v>621.80500000000006</v>
      </c>
      <c r="R34" s="159">
        <v>621.80500000000006</v>
      </c>
      <c r="S34" s="158">
        <v>1865.4150000000002</v>
      </c>
      <c r="T34" s="158">
        <v>5596.2449999999999</v>
      </c>
      <c r="U34" s="159">
        <v>621.80500000000006</v>
      </c>
      <c r="V34" s="159">
        <v>621.80500000000006</v>
      </c>
      <c r="W34" s="159">
        <v>621.80500000000006</v>
      </c>
      <c r="X34" s="158">
        <v>1865.4150000000002</v>
      </c>
    </row>
    <row r="35" spans="1:24" ht="15.75" x14ac:dyDescent="0.25">
      <c r="B35" s="4" t="s">
        <v>99</v>
      </c>
      <c r="C35" s="166">
        <v>0.10299999999999999</v>
      </c>
      <c r="D35" s="166">
        <f>E35-C35</f>
        <v>-0.10299999999999999</v>
      </c>
      <c r="E35" s="164">
        <v>0</v>
      </c>
      <c r="F35" s="158">
        <f t="shared" si="6"/>
        <v>0</v>
      </c>
      <c r="G35" s="159">
        <v>0</v>
      </c>
      <c r="H35" s="159">
        <f t="shared" ref="H35:I36" si="13">F35+G35</f>
        <v>0</v>
      </c>
      <c r="I35" s="159">
        <f t="shared" si="13"/>
        <v>0</v>
      </c>
      <c r="J35" s="158">
        <f t="shared" si="7"/>
        <v>0</v>
      </c>
      <c r="K35" s="159">
        <f t="shared" ref="K35:M36" si="14">I35+J35</f>
        <v>0</v>
      </c>
      <c r="L35" s="159">
        <f t="shared" si="14"/>
        <v>0</v>
      </c>
      <c r="M35" s="159">
        <f t="shared" si="14"/>
        <v>0</v>
      </c>
      <c r="N35" s="158">
        <f t="shared" si="8"/>
        <v>0</v>
      </c>
      <c r="O35" s="158"/>
      <c r="P35" s="159"/>
      <c r="Q35" s="159"/>
      <c r="R35" s="159"/>
      <c r="S35" s="158">
        <f t="shared" si="9"/>
        <v>0</v>
      </c>
      <c r="T35" s="158">
        <f t="shared" si="12"/>
        <v>0</v>
      </c>
      <c r="U35" s="159">
        <f t="shared" ref="U35:W36" si="15">S35+T35</f>
        <v>0</v>
      </c>
      <c r="V35" s="159">
        <f t="shared" si="15"/>
        <v>0</v>
      </c>
      <c r="W35" s="159">
        <f t="shared" si="15"/>
        <v>0</v>
      </c>
      <c r="X35" s="158">
        <f t="shared" si="10"/>
        <v>0</v>
      </c>
    </row>
    <row r="36" spans="1:24" ht="15.75" x14ac:dyDescent="0.25">
      <c r="B36" s="4" t="s">
        <v>100</v>
      </c>
      <c r="C36" s="166">
        <v>0</v>
      </c>
      <c r="D36" s="166">
        <f>E36-C36</f>
        <v>0</v>
      </c>
      <c r="E36" s="164"/>
      <c r="F36" s="158"/>
      <c r="G36" s="159"/>
      <c r="H36" s="159">
        <f t="shared" si="13"/>
        <v>0</v>
      </c>
      <c r="I36" s="159">
        <f t="shared" si="13"/>
        <v>0</v>
      </c>
      <c r="J36" s="158">
        <f t="shared" si="7"/>
        <v>0</v>
      </c>
      <c r="K36" s="159">
        <f t="shared" si="14"/>
        <v>0</v>
      </c>
      <c r="L36" s="159">
        <f t="shared" si="14"/>
        <v>0</v>
      </c>
      <c r="M36" s="159">
        <f t="shared" si="14"/>
        <v>0</v>
      </c>
      <c r="N36" s="158">
        <f t="shared" si="8"/>
        <v>0</v>
      </c>
      <c r="O36" s="158">
        <f t="shared" si="11"/>
        <v>0</v>
      </c>
      <c r="P36" s="159">
        <f t="shared" ref="P36:R36" si="16">N36+O36</f>
        <v>0</v>
      </c>
      <c r="Q36" s="159">
        <f t="shared" si="16"/>
        <v>0</v>
      </c>
      <c r="R36" s="159">
        <f t="shared" si="16"/>
        <v>0</v>
      </c>
      <c r="S36" s="158">
        <f t="shared" si="9"/>
        <v>0</v>
      </c>
      <c r="T36" s="158">
        <f t="shared" si="12"/>
        <v>0</v>
      </c>
      <c r="U36" s="159">
        <f t="shared" si="15"/>
        <v>0</v>
      </c>
      <c r="V36" s="159">
        <f t="shared" si="15"/>
        <v>0</v>
      </c>
      <c r="W36" s="159">
        <f t="shared" si="15"/>
        <v>0</v>
      </c>
      <c r="X36" s="158">
        <f t="shared" si="10"/>
        <v>0</v>
      </c>
    </row>
    <row r="37" spans="1:24" ht="16.5" thickBot="1" x14ac:dyDescent="0.3">
      <c r="B37" s="15" t="s">
        <v>36</v>
      </c>
      <c r="C37" s="166">
        <f>C38+C39+C40+C41</f>
        <v>32.519999999999996</v>
      </c>
      <c r="D37" s="166">
        <f t="shared" ref="D37" si="17">D38+D39+D40+D41</f>
        <v>188.7</v>
      </c>
      <c r="E37" s="164">
        <v>221.21999999999997</v>
      </c>
      <c r="F37" s="160">
        <f t="shared" si="6"/>
        <v>221.21999999999997</v>
      </c>
      <c r="G37" s="160">
        <f>SUM(G38:G41)</f>
        <v>18.434999999999999</v>
      </c>
      <c r="H37" s="160">
        <f t="shared" ref="H37:I37" si="18">SUM(H38:H41)</f>
        <v>18.434999999999999</v>
      </c>
      <c r="I37" s="160">
        <f t="shared" si="18"/>
        <v>18.434999999999999</v>
      </c>
      <c r="J37" s="158">
        <f t="shared" si="7"/>
        <v>55.304999999999993</v>
      </c>
      <c r="K37" s="160">
        <f t="shared" ref="K37:M37" si="19">SUM(K38:K41)</f>
        <v>18.434999999999999</v>
      </c>
      <c r="L37" s="160">
        <f t="shared" si="19"/>
        <v>18.434999999999999</v>
      </c>
      <c r="M37" s="160">
        <f t="shared" si="19"/>
        <v>18.434999999999999</v>
      </c>
      <c r="N37" s="158">
        <f t="shared" si="8"/>
        <v>55.304999999999993</v>
      </c>
      <c r="O37" s="158">
        <f t="shared" si="11"/>
        <v>110.60999999999999</v>
      </c>
      <c r="P37" s="160">
        <f t="shared" ref="P37:R37" si="20">SUM(P38:P41)</f>
        <v>18.434999999999999</v>
      </c>
      <c r="Q37" s="160">
        <f t="shared" si="20"/>
        <v>18.434999999999999</v>
      </c>
      <c r="R37" s="160">
        <f t="shared" si="20"/>
        <v>18.434999999999999</v>
      </c>
      <c r="S37" s="158">
        <f t="shared" si="9"/>
        <v>55.304999999999993</v>
      </c>
      <c r="T37" s="158">
        <f t="shared" si="12"/>
        <v>165.91499999999996</v>
      </c>
      <c r="U37" s="160">
        <f t="shared" ref="U37:W37" si="21">SUM(U38:U41)</f>
        <v>18.434999999999999</v>
      </c>
      <c r="V37" s="160">
        <f t="shared" si="21"/>
        <v>18.434999999999999</v>
      </c>
      <c r="W37" s="160">
        <f t="shared" si="21"/>
        <v>18.434999999999999</v>
      </c>
      <c r="X37" s="158">
        <f t="shared" si="10"/>
        <v>55.304999999999993</v>
      </c>
    </row>
    <row r="38" spans="1:24" ht="15.75" thickBot="1" x14ac:dyDescent="0.3">
      <c r="A38" s="41">
        <f>F38-E38</f>
        <v>0</v>
      </c>
      <c r="B38" s="17" t="s">
        <v>37</v>
      </c>
      <c r="C38" s="165">
        <v>10.84</v>
      </c>
      <c r="D38" s="165">
        <f>E38-C38</f>
        <v>16.208000000000002</v>
      </c>
      <c r="E38" s="164">
        <v>27.048000000000002</v>
      </c>
      <c r="F38" s="158">
        <f t="shared" si="6"/>
        <v>27.048000000000002</v>
      </c>
      <c r="G38" s="159">
        <v>2.254</v>
      </c>
      <c r="H38" s="159">
        <v>2.254</v>
      </c>
      <c r="I38" s="159">
        <v>2.254</v>
      </c>
      <c r="J38" s="158">
        <v>6.7619999999999996</v>
      </c>
      <c r="K38" s="159">
        <v>2.254</v>
      </c>
      <c r="L38" s="159">
        <v>2.254</v>
      </c>
      <c r="M38" s="159">
        <v>2.254</v>
      </c>
      <c r="N38" s="158">
        <v>6.7619999999999996</v>
      </c>
      <c r="O38" s="158">
        <v>13.523999999999999</v>
      </c>
      <c r="P38" s="159">
        <v>2.254</v>
      </c>
      <c r="Q38" s="159">
        <v>2.254</v>
      </c>
      <c r="R38" s="159">
        <v>2.254</v>
      </c>
      <c r="S38" s="158">
        <v>6.7619999999999996</v>
      </c>
      <c r="T38" s="158">
        <v>20.286000000000001</v>
      </c>
      <c r="U38" s="159">
        <v>2.254</v>
      </c>
      <c r="V38" s="159">
        <v>2.254</v>
      </c>
      <c r="W38" s="159">
        <v>2.254</v>
      </c>
      <c r="X38" s="158">
        <v>6.7619999999999996</v>
      </c>
    </row>
    <row r="39" spans="1:24" ht="15.75" thickBot="1" x14ac:dyDescent="0.3">
      <c r="A39">
        <f>23.72/12</f>
        <v>1.9766666666666666</v>
      </c>
      <c r="B39" s="18" t="s">
        <v>38</v>
      </c>
      <c r="C39" s="165">
        <v>-0.15</v>
      </c>
      <c r="D39" s="165">
        <f>E39-C39</f>
        <v>170.322</v>
      </c>
      <c r="E39" s="164">
        <v>170.172</v>
      </c>
      <c r="F39" s="158">
        <f t="shared" si="6"/>
        <v>170.172</v>
      </c>
      <c r="G39" s="159">
        <v>14.180999999999999</v>
      </c>
      <c r="H39" s="159">
        <v>14.180999999999999</v>
      </c>
      <c r="I39" s="159">
        <v>14.180999999999999</v>
      </c>
      <c r="J39" s="158">
        <v>42.542999999999999</v>
      </c>
      <c r="K39" s="159">
        <v>14.180999999999999</v>
      </c>
      <c r="L39" s="159">
        <v>14.180999999999999</v>
      </c>
      <c r="M39" s="159">
        <v>14.180999999999999</v>
      </c>
      <c r="N39" s="158">
        <v>42.542999999999999</v>
      </c>
      <c r="O39" s="158">
        <v>85.085999999999999</v>
      </c>
      <c r="P39" s="159">
        <v>14.180999999999999</v>
      </c>
      <c r="Q39" s="159">
        <v>14.180999999999999</v>
      </c>
      <c r="R39" s="159">
        <v>14.180999999999999</v>
      </c>
      <c r="S39" s="158">
        <v>42.542999999999999</v>
      </c>
      <c r="T39" s="158">
        <v>127.62899999999999</v>
      </c>
      <c r="U39" s="159">
        <v>14.180999999999999</v>
      </c>
      <c r="V39" s="159">
        <v>14.180999999999999</v>
      </c>
      <c r="W39" s="159">
        <v>14.180999999999999</v>
      </c>
      <c r="X39" s="158">
        <v>42.542999999999999</v>
      </c>
    </row>
    <row r="40" spans="1:24" ht="15.75" thickBot="1" x14ac:dyDescent="0.3">
      <c r="A40">
        <f>A39/3</f>
        <v>0.65888888888888886</v>
      </c>
      <c r="B40" s="19" t="s">
        <v>39</v>
      </c>
      <c r="C40" s="165">
        <v>9</v>
      </c>
      <c r="D40" s="165">
        <f>E40-C40</f>
        <v>15</v>
      </c>
      <c r="E40" s="164">
        <v>24</v>
      </c>
      <c r="F40" s="158">
        <f t="shared" si="6"/>
        <v>24</v>
      </c>
      <c r="G40" s="159">
        <v>2</v>
      </c>
      <c r="H40" s="159">
        <v>2</v>
      </c>
      <c r="I40" s="159">
        <v>2</v>
      </c>
      <c r="J40" s="158">
        <f t="shared" si="7"/>
        <v>6</v>
      </c>
      <c r="K40" s="159">
        <v>2</v>
      </c>
      <c r="L40" s="159">
        <v>2</v>
      </c>
      <c r="M40" s="159">
        <v>2</v>
      </c>
      <c r="N40" s="158">
        <f t="shared" si="8"/>
        <v>6</v>
      </c>
      <c r="O40" s="158">
        <f t="shared" si="11"/>
        <v>12</v>
      </c>
      <c r="P40" s="159">
        <v>2</v>
      </c>
      <c r="Q40" s="159">
        <v>2</v>
      </c>
      <c r="R40" s="159">
        <v>2</v>
      </c>
      <c r="S40" s="158">
        <f t="shared" si="9"/>
        <v>6</v>
      </c>
      <c r="T40" s="158">
        <f t="shared" si="12"/>
        <v>18</v>
      </c>
      <c r="U40" s="159">
        <v>2</v>
      </c>
      <c r="V40" s="159">
        <v>2</v>
      </c>
      <c r="W40" s="159">
        <v>2</v>
      </c>
      <c r="X40" s="158">
        <f t="shared" si="10"/>
        <v>6</v>
      </c>
    </row>
    <row r="41" spans="1:24" ht="30.75" thickBot="1" x14ac:dyDescent="0.3">
      <c r="B41" s="17" t="s">
        <v>40</v>
      </c>
      <c r="C41" s="165">
        <v>12.83</v>
      </c>
      <c r="D41" s="165">
        <f>E41-C41</f>
        <v>-12.83</v>
      </c>
      <c r="E41" s="164">
        <v>0</v>
      </c>
      <c r="F41" s="158">
        <f t="shared" si="6"/>
        <v>0</v>
      </c>
      <c r="G41" s="159">
        <v>0</v>
      </c>
      <c r="H41" s="159">
        <v>0</v>
      </c>
      <c r="I41" s="159">
        <v>0</v>
      </c>
      <c r="J41" s="158">
        <f t="shared" si="7"/>
        <v>0</v>
      </c>
      <c r="K41" s="159">
        <v>0</v>
      </c>
      <c r="L41" s="159">
        <v>0</v>
      </c>
      <c r="M41" s="159">
        <v>0</v>
      </c>
      <c r="N41" s="158">
        <f t="shared" si="8"/>
        <v>0</v>
      </c>
      <c r="O41" s="158">
        <f t="shared" si="11"/>
        <v>0</v>
      </c>
      <c r="P41" s="159"/>
      <c r="Q41" s="159"/>
      <c r="R41" s="159"/>
      <c r="S41" s="158">
        <f t="shared" si="9"/>
        <v>0</v>
      </c>
      <c r="T41" s="158">
        <f t="shared" si="12"/>
        <v>0</v>
      </c>
      <c r="U41" s="159"/>
      <c r="V41" s="159"/>
      <c r="W41" s="159"/>
      <c r="X41" s="158">
        <f t="shared" si="10"/>
        <v>0</v>
      </c>
    </row>
    <row r="42" spans="1:24" ht="16.5" thickBot="1" x14ac:dyDescent="0.3">
      <c r="B42" s="20" t="s">
        <v>41</v>
      </c>
      <c r="C42" s="166">
        <f>C43+C44+C47+C53+C54+C55+C62</f>
        <v>3299.5789999999997</v>
      </c>
      <c r="D42" s="166">
        <f>D43+D44+D47+D52+D53+D54+D55+D59</f>
        <v>-222.32500000000022</v>
      </c>
      <c r="E42" s="164">
        <v>3242.6659999999993</v>
      </c>
      <c r="F42" s="158">
        <f t="shared" si="6"/>
        <v>2900.1779999999994</v>
      </c>
      <c r="G42" s="158">
        <f>G43+G44+G47+G52+G53+G54+G55+G59+G60+G61</f>
        <v>249.78550000000001</v>
      </c>
      <c r="H42" s="158">
        <f t="shared" ref="H42:I42" si="22">H43+H44+H47+H52+H53+H54+H55+H59+H60+H61</f>
        <v>249.78550000000001</v>
      </c>
      <c r="I42" s="158">
        <f t="shared" si="22"/>
        <v>249.78550000000001</v>
      </c>
      <c r="J42" s="158">
        <f t="shared" si="7"/>
        <v>749.3565000000001</v>
      </c>
      <c r="K42" s="158">
        <f t="shared" ref="K42:M42" si="23">K43+K44+K47+K52+K53+K54+K55+K59+K60+K61</f>
        <v>249.78550000000001</v>
      </c>
      <c r="L42" s="158">
        <f t="shared" si="23"/>
        <v>231.79949999999999</v>
      </c>
      <c r="M42" s="158">
        <f t="shared" si="23"/>
        <v>231.79949999999999</v>
      </c>
      <c r="N42" s="158">
        <f t="shared" si="8"/>
        <v>713.3845</v>
      </c>
      <c r="O42" s="158">
        <f t="shared" ref="O42:T42" si="24">O43+O44+O47+O52+O53+O54+O55+O59</f>
        <v>1462.7410000000002</v>
      </c>
      <c r="P42" s="158">
        <f t="shared" ref="P42:R42" si="25">P43+P44+P47+P52+P53+P54+P55+P59+P60+P61</f>
        <v>231.79949999999999</v>
      </c>
      <c r="Q42" s="158">
        <f t="shared" si="25"/>
        <v>231.79949999999999</v>
      </c>
      <c r="R42" s="158">
        <f t="shared" si="25"/>
        <v>231.79949999999999</v>
      </c>
      <c r="S42" s="158">
        <f t="shared" si="9"/>
        <v>695.39850000000001</v>
      </c>
      <c r="T42" s="158">
        <f t="shared" si="24"/>
        <v>2158.1394999999993</v>
      </c>
      <c r="U42" s="158">
        <f t="shared" ref="U42:W42" si="26">U43+U44+U47+U52+U53+U54+U55+U59+U60+U61</f>
        <v>242.46750000000003</v>
      </c>
      <c r="V42" s="158">
        <f t="shared" si="26"/>
        <v>249.78550000000001</v>
      </c>
      <c r="W42" s="158">
        <f t="shared" si="26"/>
        <v>249.78550000000001</v>
      </c>
      <c r="X42" s="158">
        <f t="shared" si="10"/>
        <v>742.03850000000011</v>
      </c>
    </row>
    <row r="43" spans="1:24" ht="16.5" thickBot="1" x14ac:dyDescent="0.3">
      <c r="A43" s="41">
        <f>F43-E43</f>
        <v>0</v>
      </c>
      <c r="B43" s="21" t="s">
        <v>42</v>
      </c>
      <c r="C43" s="167">
        <v>3.19</v>
      </c>
      <c r="D43" s="167">
        <f t="shared" ref="D43:D60" si="27">E43-C43</f>
        <v>22.610000000000003</v>
      </c>
      <c r="E43" s="164">
        <v>25.800000000000004</v>
      </c>
      <c r="F43" s="158">
        <f t="shared" si="6"/>
        <v>25.800000000000004</v>
      </c>
      <c r="G43" s="159">
        <f>1.032+1.118</f>
        <v>2.1500000000000004</v>
      </c>
      <c r="H43" s="159">
        <f t="shared" ref="H43:I43" si="28">1.032+1.118</f>
        <v>2.1500000000000004</v>
      </c>
      <c r="I43" s="159">
        <f t="shared" si="28"/>
        <v>2.1500000000000004</v>
      </c>
      <c r="J43" s="158">
        <f t="shared" si="7"/>
        <v>6.4500000000000011</v>
      </c>
      <c r="K43" s="159">
        <f t="shared" ref="K43:M43" si="29">1.032+1.118</f>
        <v>2.1500000000000004</v>
      </c>
      <c r="L43" s="159">
        <f t="shared" si="29"/>
        <v>2.1500000000000004</v>
      </c>
      <c r="M43" s="159">
        <f t="shared" si="29"/>
        <v>2.1500000000000004</v>
      </c>
      <c r="N43" s="158">
        <f t="shared" si="8"/>
        <v>6.4500000000000011</v>
      </c>
      <c r="O43" s="158">
        <f t="shared" si="11"/>
        <v>12.900000000000002</v>
      </c>
      <c r="P43" s="159">
        <f t="shared" ref="P43:R43" si="30">1.032+1.118</f>
        <v>2.1500000000000004</v>
      </c>
      <c r="Q43" s="159">
        <f t="shared" si="30"/>
        <v>2.1500000000000004</v>
      </c>
      <c r="R43" s="159">
        <f t="shared" si="30"/>
        <v>2.1500000000000004</v>
      </c>
      <c r="S43" s="158">
        <f t="shared" si="9"/>
        <v>6.4500000000000011</v>
      </c>
      <c r="T43" s="158">
        <f t="shared" si="12"/>
        <v>19.350000000000001</v>
      </c>
      <c r="U43" s="159">
        <f t="shared" ref="U43:W43" si="31">1.032+1.118</f>
        <v>2.1500000000000004</v>
      </c>
      <c r="V43" s="159">
        <f t="shared" si="31"/>
        <v>2.1500000000000004</v>
      </c>
      <c r="W43" s="159">
        <f t="shared" si="31"/>
        <v>2.1500000000000004</v>
      </c>
      <c r="X43" s="158">
        <f t="shared" si="10"/>
        <v>6.4500000000000011</v>
      </c>
    </row>
    <row r="44" spans="1:24" ht="16.5" thickBot="1" x14ac:dyDescent="0.3">
      <c r="A44">
        <f>A43/12/4</f>
        <v>0</v>
      </c>
      <c r="B44" s="21" t="s">
        <v>43</v>
      </c>
      <c r="C44" s="167">
        <v>2414.54</v>
      </c>
      <c r="D44" s="167">
        <f t="shared" si="27"/>
        <v>612.0659999999998</v>
      </c>
      <c r="E44" s="164">
        <v>3026.6059999999998</v>
      </c>
      <c r="F44" s="158">
        <f t="shared" si="6"/>
        <v>2684.1239999999998</v>
      </c>
      <c r="G44" s="159">
        <f t="shared" ref="G44:W44" si="32">G45+G46</f>
        <v>223.67699999999999</v>
      </c>
      <c r="H44" s="159">
        <f t="shared" si="32"/>
        <v>223.67699999999999</v>
      </c>
      <c r="I44" s="159">
        <f t="shared" si="32"/>
        <v>223.67699999999999</v>
      </c>
      <c r="J44" s="158">
        <f t="shared" si="7"/>
        <v>671.03099999999995</v>
      </c>
      <c r="K44" s="159">
        <f t="shared" si="32"/>
        <v>223.67699999999999</v>
      </c>
      <c r="L44" s="159">
        <f t="shared" si="32"/>
        <v>223.67699999999999</v>
      </c>
      <c r="M44" s="159">
        <f t="shared" si="32"/>
        <v>223.67699999999999</v>
      </c>
      <c r="N44" s="158">
        <f t="shared" si="8"/>
        <v>671.03099999999995</v>
      </c>
      <c r="O44" s="158">
        <f t="shared" si="11"/>
        <v>1342.0619999999999</v>
      </c>
      <c r="P44" s="159">
        <f t="shared" si="32"/>
        <v>223.67699999999999</v>
      </c>
      <c r="Q44" s="159">
        <f t="shared" si="32"/>
        <v>223.67699999999999</v>
      </c>
      <c r="R44" s="159">
        <f t="shared" si="32"/>
        <v>223.67699999999999</v>
      </c>
      <c r="S44" s="158">
        <f t="shared" si="9"/>
        <v>671.03099999999995</v>
      </c>
      <c r="T44" s="158">
        <f t="shared" si="12"/>
        <v>2013.0929999999998</v>
      </c>
      <c r="U44" s="159">
        <f t="shared" si="32"/>
        <v>223.67699999999999</v>
      </c>
      <c r="V44" s="159">
        <f t="shared" si="32"/>
        <v>223.67699999999999</v>
      </c>
      <c r="W44" s="159">
        <f t="shared" si="32"/>
        <v>223.67699999999999</v>
      </c>
      <c r="X44" s="158">
        <f t="shared" si="10"/>
        <v>671.03099999999995</v>
      </c>
    </row>
    <row r="45" spans="1:24" ht="15.75" thickBot="1" x14ac:dyDescent="0.3">
      <c r="B45" s="22" t="s">
        <v>44</v>
      </c>
      <c r="C45" s="164">
        <v>2108.7800000000002</v>
      </c>
      <c r="D45" s="164">
        <f t="shared" si="27"/>
        <v>582.82200000000012</v>
      </c>
      <c r="E45" s="164">
        <v>2691.6020000000003</v>
      </c>
      <c r="F45" s="158">
        <f t="shared" si="6"/>
        <v>2349.12</v>
      </c>
      <c r="G45" s="159">
        <v>195.76</v>
      </c>
      <c r="H45" s="159">
        <v>195.76</v>
      </c>
      <c r="I45" s="159">
        <v>195.76</v>
      </c>
      <c r="J45" s="158">
        <v>587.28</v>
      </c>
      <c r="K45" s="159">
        <v>195.76</v>
      </c>
      <c r="L45" s="159">
        <v>195.76</v>
      </c>
      <c r="M45" s="159">
        <v>195.76</v>
      </c>
      <c r="N45" s="158">
        <v>587.28</v>
      </c>
      <c r="O45" s="158">
        <v>1174.56</v>
      </c>
      <c r="P45" s="159">
        <v>195.76</v>
      </c>
      <c r="Q45" s="159">
        <v>195.76</v>
      </c>
      <c r="R45" s="159">
        <v>195.76</v>
      </c>
      <c r="S45" s="158">
        <v>587.28</v>
      </c>
      <c r="T45" s="158">
        <v>1761.8400000000001</v>
      </c>
      <c r="U45" s="159">
        <v>195.76</v>
      </c>
      <c r="V45" s="159">
        <v>195.76</v>
      </c>
      <c r="W45" s="159">
        <v>195.76</v>
      </c>
      <c r="X45" s="158">
        <v>587.28</v>
      </c>
    </row>
    <row r="46" spans="1:24" ht="15.75" thickBot="1" x14ac:dyDescent="0.3">
      <c r="B46" s="22" t="s">
        <v>45</v>
      </c>
      <c r="C46" s="164">
        <v>305.76</v>
      </c>
      <c r="D46" s="164">
        <f t="shared" si="27"/>
        <v>29.244000000000028</v>
      </c>
      <c r="E46" s="164">
        <v>335.00400000000002</v>
      </c>
      <c r="F46" s="158">
        <f t="shared" si="6"/>
        <v>335.00400000000002</v>
      </c>
      <c r="G46" s="159">
        <v>27.917000000000002</v>
      </c>
      <c r="H46" s="159">
        <v>27.917000000000002</v>
      </c>
      <c r="I46" s="159">
        <v>27.917000000000002</v>
      </c>
      <c r="J46" s="158">
        <v>83.751000000000005</v>
      </c>
      <c r="K46" s="159">
        <v>27.917000000000002</v>
      </c>
      <c r="L46" s="159">
        <v>27.917000000000002</v>
      </c>
      <c r="M46" s="159">
        <v>27.917000000000002</v>
      </c>
      <c r="N46" s="158">
        <v>83.751000000000005</v>
      </c>
      <c r="O46" s="158">
        <v>167.50200000000001</v>
      </c>
      <c r="P46" s="159">
        <v>27.917000000000002</v>
      </c>
      <c r="Q46" s="159">
        <v>27.917000000000002</v>
      </c>
      <c r="R46" s="159">
        <v>27.917000000000002</v>
      </c>
      <c r="S46" s="158">
        <v>83.751000000000005</v>
      </c>
      <c r="T46" s="158">
        <v>251.25299999999999</v>
      </c>
      <c r="U46" s="159">
        <v>27.917000000000002</v>
      </c>
      <c r="V46" s="159">
        <v>27.917000000000002</v>
      </c>
      <c r="W46" s="159">
        <v>27.917000000000002</v>
      </c>
      <c r="X46" s="158">
        <v>83.751000000000005</v>
      </c>
    </row>
    <row r="47" spans="1:24" ht="16.5" thickBot="1" x14ac:dyDescent="0.3">
      <c r="B47" s="21" t="s">
        <v>46</v>
      </c>
      <c r="C47" s="164">
        <v>22.479000000000003</v>
      </c>
      <c r="D47" s="164">
        <f t="shared" si="27"/>
        <v>24.980999999999998</v>
      </c>
      <c r="E47" s="164">
        <v>47.46</v>
      </c>
      <c r="F47" s="158">
        <f t="shared" si="6"/>
        <v>47.454000000000001</v>
      </c>
      <c r="G47" s="159">
        <f>G48+G49+G50+G51</f>
        <v>3.9544999999999999</v>
      </c>
      <c r="H47" s="159">
        <f t="shared" ref="H47:W47" si="33">H48+H49+H50+H51</f>
        <v>3.9544999999999999</v>
      </c>
      <c r="I47" s="159">
        <f t="shared" si="33"/>
        <v>3.9544999999999999</v>
      </c>
      <c r="J47" s="158">
        <f t="shared" si="7"/>
        <v>11.8635</v>
      </c>
      <c r="K47" s="159">
        <f t="shared" si="33"/>
        <v>3.9544999999999999</v>
      </c>
      <c r="L47" s="159">
        <f t="shared" si="33"/>
        <v>3.9544999999999999</v>
      </c>
      <c r="M47" s="159">
        <f t="shared" si="33"/>
        <v>3.9544999999999999</v>
      </c>
      <c r="N47" s="158">
        <f t="shared" si="8"/>
        <v>11.8635</v>
      </c>
      <c r="O47" s="158">
        <f t="shared" si="11"/>
        <v>23.727</v>
      </c>
      <c r="P47" s="159">
        <f t="shared" si="33"/>
        <v>3.9544999999999999</v>
      </c>
      <c r="Q47" s="159">
        <f t="shared" si="33"/>
        <v>3.9544999999999999</v>
      </c>
      <c r="R47" s="159">
        <f t="shared" si="33"/>
        <v>3.9544999999999999</v>
      </c>
      <c r="S47" s="158">
        <f t="shared" si="9"/>
        <v>11.8635</v>
      </c>
      <c r="T47" s="158">
        <f t="shared" si="12"/>
        <v>35.590499999999999</v>
      </c>
      <c r="U47" s="159">
        <f t="shared" si="33"/>
        <v>3.9544999999999999</v>
      </c>
      <c r="V47" s="159">
        <f t="shared" si="33"/>
        <v>3.9544999999999999</v>
      </c>
      <c r="W47" s="159">
        <f t="shared" si="33"/>
        <v>3.9544999999999999</v>
      </c>
      <c r="X47" s="158">
        <f t="shared" si="10"/>
        <v>11.8635</v>
      </c>
    </row>
    <row r="48" spans="1:24" ht="15.75" thickBot="1" x14ac:dyDescent="0.3">
      <c r="B48" s="22" t="s">
        <v>47</v>
      </c>
      <c r="C48" s="164"/>
      <c r="D48" s="164">
        <f t="shared" si="27"/>
        <v>0</v>
      </c>
      <c r="E48" s="164">
        <v>0</v>
      </c>
      <c r="F48" s="158">
        <f t="shared" si="6"/>
        <v>0</v>
      </c>
      <c r="G48" s="159"/>
      <c r="H48" s="159"/>
      <c r="I48" s="159"/>
      <c r="J48" s="158">
        <f t="shared" si="7"/>
        <v>0</v>
      </c>
      <c r="K48" s="159">
        <v>0</v>
      </c>
      <c r="L48" s="159">
        <v>0</v>
      </c>
      <c r="M48" s="159">
        <v>0</v>
      </c>
      <c r="N48" s="158">
        <f t="shared" si="8"/>
        <v>0</v>
      </c>
      <c r="O48" s="158">
        <f t="shared" si="11"/>
        <v>0</v>
      </c>
      <c r="P48" s="159"/>
      <c r="Q48" s="159"/>
      <c r="R48" s="159"/>
      <c r="S48" s="158">
        <f t="shared" si="9"/>
        <v>0</v>
      </c>
      <c r="T48" s="158">
        <f t="shared" si="12"/>
        <v>0</v>
      </c>
      <c r="U48" s="159"/>
      <c r="V48" s="159"/>
      <c r="W48" s="159"/>
      <c r="X48" s="158">
        <f t="shared" si="10"/>
        <v>0</v>
      </c>
    </row>
    <row r="49" spans="1:24" ht="15.75" thickBot="1" x14ac:dyDescent="0.3">
      <c r="B49" s="22" t="s">
        <v>48</v>
      </c>
      <c r="C49" s="164">
        <v>17.018000000000001</v>
      </c>
      <c r="D49" s="164">
        <f t="shared" si="27"/>
        <v>-8.0180000000000007</v>
      </c>
      <c r="E49" s="164">
        <v>9</v>
      </c>
      <c r="F49" s="158">
        <f t="shared" si="6"/>
        <v>9</v>
      </c>
      <c r="G49" s="159">
        <v>0.75</v>
      </c>
      <c r="H49" s="159">
        <v>0.75</v>
      </c>
      <c r="I49" s="159">
        <v>0.75</v>
      </c>
      <c r="J49" s="158">
        <v>2.25</v>
      </c>
      <c r="K49" s="159">
        <v>0.75</v>
      </c>
      <c r="L49" s="159">
        <v>0.75</v>
      </c>
      <c r="M49" s="159">
        <v>0.75</v>
      </c>
      <c r="N49" s="158">
        <v>2.25</v>
      </c>
      <c r="O49" s="158">
        <v>4.5</v>
      </c>
      <c r="P49" s="159">
        <v>0.75</v>
      </c>
      <c r="Q49" s="159">
        <v>0.75</v>
      </c>
      <c r="R49" s="159">
        <v>0.75</v>
      </c>
      <c r="S49" s="158">
        <v>2.25</v>
      </c>
      <c r="T49" s="158">
        <v>6.75</v>
      </c>
      <c r="U49" s="159">
        <v>0.75</v>
      </c>
      <c r="V49" s="159">
        <v>0.75</v>
      </c>
      <c r="W49" s="159">
        <v>0.75</v>
      </c>
      <c r="X49" s="158">
        <v>2.25</v>
      </c>
    </row>
    <row r="50" spans="1:24" ht="15.75" thickBot="1" x14ac:dyDescent="0.3">
      <c r="A50">
        <f>54.53-9</f>
        <v>45.53</v>
      </c>
      <c r="B50" s="22" t="s">
        <v>49</v>
      </c>
      <c r="C50" s="164">
        <v>3.9020000000000001</v>
      </c>
      <c r="D50" s="164">
        <f t="shared" si="27"/>
        <v>25.558</v>
      </c>
      <c r="E50" s="164">
        <v>29.46</v>
      </c>
      <c r="F50" s="158">
        <f t="shared" si="6"/>
        <v>29.454000000000001</v>
      </c>
      <c r="G50" s="159">
        <v>2.4544999999999999</v>
      </c>
      <c r="H50" s="159">
        <v>2.4544999999999999</v>
      </c>
      <c r="I50" s="159">
        <v>2.4544999999999999</v>
      </c>
      <c r="J50" s="158">
        <v>7.3635000000000002</v>
      </c>
      <c r="K50" s="159">
        <v>2.4544999999999999</v>
      </c>
      <c r="L50" s="159">
        <v>2.4544999999999999</v>
      </c>
      <c r="M50" s="159">
        <v>2.4544999999999999</v>
      </c>
      <c r="N50" s="158">
        <v>7.3635000000000002</v>
      </c>
      <c r="O50" s="158">
        <v>14.727</v>
      </c>
      <c r="P50" s="159">
        <v>2.4544999999999999</v>
      </c>
      <c r="Q50" s="159">
        <v>2.4544999999999999</v>
      </c>
      <c r="R50" s="159">
        <v>2.4544999999999999</v>
      </c>
      <c r="S50" s="158">
        <v>7.3635000000000002</v>
      </c>
      <c r="T50" s="158">
        <v>22.090499999999999</v>
      </c>
      <c r="U50" s="159">
        <v>2.4544999999999999</v>
      </c>
      <c r="V50" s="159">
        <v>2.4544999999999999</v>
      </c>
      <c r="W50" s="159">
        <v>2.4544999999999999</v>
      </c>
      <c r="X50" s="158">
        <v>7.3635000000000002</v>
      </c>
    </row>
    <row r="51" spans="1:24" ht="15.75" thickBot="1" x14ac:dyDescent="0.3">
      <c r="A51">
        <f>45.43/12/4</f>
        <v>0.94645833333333329</v>
      </c>
      <c r="B51" s="22" t="s">
        <v>50</v>
      </c>
      <c r="C51" s="164">
        <v>1.5589999999999999</v>
      </c>
      <c r="D51" s="164">
        <f t="shared" si="27"/>
        <v>7.4409999999999998</v>
      </c>
      <c r="E51" s="164">
        <v>9</v>
      </c>
      <c r="F51" s="158">
        <f t="shared" si="6"/>
        <v>9</v>
      </c>
      <c r="G51" s="159">
        <v>0.75</v>
      </c>
      <c r="H51" s="159">
        <v>0.75</v>
      </c>
      <c r="I51" s="159">
        <v>0.75</v>
      </c>
      <c r="J51" s="158">
        <v>2.25</v>
      </c>
      <c r="K51" s="159">
        <v>0.75</v>
      </c>
      <c r="L51" s="159">
        <v>0.75</v>
      </c>
      <c r="M51" s="159">
        <v>0.75</v>
      </c>
      <c r="N51" s="158">
        <v>2.25</v>
      </c>
      <c r="O51" s="158">
        <v>4.5</v>
      </c>
      <c r="P51" s="159">
        <v>0.75</v>
      </c>
      <c r="Q51" s="159">
        <v>0.75</v>
      </c>
      <c r="R51" s="159">
        <v>0.75</v>
      </c>
      <c r="S51" s="158">
        <v>2.25</v>
      </c>
      <c r="T51" s="158">
        <v>6.7500000000000009</v>
      </c>
      <c r="U51" s="159">
        <v>0.75</v>
      </c>
      <c r="V51" s="159">
        <v>0.75</v>
      </c>
      <c r="W51" s="159">
        <v>0.75</v>
      </c>
      <c r="X51" s="158">
        <v>2.25</v>
      </c>
    </row>
    <row r="52" spans="1:24" ht="16.5" thickBot="1" x14ac:dyDescent="0.3">
      <c r="B52" s="21" t="s">
        <v>51</v>
      </c>
      <c r="C52" s="167">
        <v>0</v>
      </c>
      <c r="D52" s="167">
        <f t="shared" si="27"/>
        <v>0</v>
      </c>
      <c r="E52" s="164">
        <v>0</v>
      </c>
      <c r="F52" s="158">
        <f t="shared" si="6"/>
        <v>0</v>
      </c>
      <c r="G52" s="159"/>
      <c r="H52" s="159"/>
      <c r="I52" s="159"/>
      <c r="J52" s="158">
        <f t="shared" si="7"/>
        <v>0</v>
      </c>
      <c r="K52" s="159"/>
      <c r="L52" s="159"/>
      <c r="M52" s="159"/>
      <c r="N52" s="158">
        <f t="shared" si="8"/>
        <v>0</v>
      </c>
      <c r="O52" s="158">
        <f t="shared" si="11"/>
        <v>0</v>
      </c>
      <c r="P52" s="159"/>
      <c r="Q52" s="159"/>
      <c r="R52" s="159"/>
      <c r="S52" s="158">
        <f t="shared" si="9"/>
        <v>0</v>
      </c>
      <c r="T52" s="158">
        <f t="shared" si="12"/>
        <v>0</v>
      </c>
      <c r="U52" s="159"/>
      <c r="V52" s="159"/>
      <c r="W52" s="159"/>
      <c r="X52" s="158">
        <f t="shared" si="10"/>
        <v>0</v>
      </c>
    </row>
    <row r="53" spans="1:24" ht="32.25" thickBot="1" x14ac:dyDescent="0.3">
      <c r="B53" s="21" t="s">
        <v>88</v>
      </c>
      <c r="C53" s="167">
        <v>49.132000000000005</v>
      </c>
      <c r="D53" s="167">
        <f t="shared" si="27"/>
        <v>-27.172000000000004</v>
      </c>
      <c r="E53" s="164">
        <v>21.96</v>
      </c>
      <c r="F53" s="158">
        <f t="shared" si="6"/>
        <v>21.96</v>
      </c>
      <c r="G53" s="159">
        <v>1.83</v>
      </c>
      <c r="H53" s="159">
        <v>1.83</v>
      </c>
      <c r="I53" s="159">
        <v>1.83</v>
      </c>
      <c r="J53" s="158">
        <f t="shared" si="7"/>
        <v>5.49</v>
      </c>
      <c r="K53" s="159">
        <v>1.83</v>
      </c>
      <c r="L53" s="159">
        <v>1.83</v>
      </c>
      <c r="M53" s="159">
        <v>1.83</v>
      </c>
      <c r="N53" s="158">
        <f t="shared" si="8"/>
        <v>5.49</v>
      </c>
      <c r="O53" s="158">
        <f t="shared" si="11"/>
        <v>10.98</v>
      </c>
      <c r="P53" s="159">
        <v>1.83</v>
      </c>
      <c r="Q53" s="159">
        <v>1.83</v>
      </c>
      <c r="R53" s="159">
        <v>1.83</v>
      </c>
      <c r="S53" s="158">
        <f t="shared" si="9"/>
        <v>5.49</v>
      </c>
      <c r="T53" s="158">
        <f t="shared" si="12"/>
        <v>16.47</v>
      </c>
      <c r="U53" s="159">
        <v>1.83</v>
      </c>
      <c r="V53" s="159">
        <v>1.83</v>
      </c>
      <c r="W53" s="159">
        <v>1.83</v>
      </c>
      <c r="X53" s="158">
        <f t="shared" si="10"/>
        <v>5.49</v>
      </c>
    </row>
    <row r="54" spans="1:24" ht="16.5" thickBot="1" x14ac:dyDescent="0.3">
      <c r="B54" s="21" t="s">
        <v>81</v>
      </c>
      <c r="C54" s="167">
        <v>198.828</v>
      </c>
      <c r="D54" s="167">
        <f t="shared" si="27"/>
        <v>-198.828</v>
      </c>
      <c r="E54" s="164">
        <v>0</v>
      </c>
      <c r="F54" s="158">
        <f t="shared" si="6"/>
        <v>0</v>
      </c>
      <c r="G54" s="159"/>
      <c r="H54" s="159"/>
      <c r="I54" s="159"/>
      <c r="J54" s="158">
        <f t="shared" si="7"/>
        <v>0</v>
      </c>
      <c r="K54" s="159"/>
      <c r="L54" s="159"/>
      <c r="M54" s="159"/>
      <c r="N54" s="158">
        <f t="shared" si="8"/>
        <v>0</v>
      </c>
      <c r="O54" s="158">
        <f t="shared" si="11"/>
        <v>0</v>
      </c>
      <c r="P54" s="159"/>
      <c r="Q54" s="159"/>
      <c r="R54" s="159"/>
      <c r="S54" s="158">
        <f t="shared" si="9"/>
        <v>0</v>
      </c>
      <c r="T54" s="158">
        <f t="shared" si="12"/>
        <v>0</v>
      </c>
      <c r="U54" s="159"/>
      <c r="V54" s="159"/>
      <c r="W54" s="159"/>
      <c r="X54" s="158">
        <f t="shared" si="10"/>
        <v>0</v>
      </c>
    </row>
    <row r="55" spans="1:24" ht="16.5" thickBot="1" x14ac:dyDescent="0.3">
      <c r="B55" s="21" t="s">
        <v>52</v>
      </c>
      <c r="C55" s="164">
        <f>C56+C57+C58+C59</f>
        <v>461.45</v>
      </c>
      <c r="D55" s="164">
        <f t="shared" si="27"/>
        <v>-392.63499999999999</v>
      </c>
      <c r="E55" s="164">
        <v>68.814999999999998</v>
      </c>
      <c r="F55" s="158">
        <f t="shared" si="6"/>
        <v>68.814999999999998</v>
      </c>
      <c r="G55" s="159">
        <f t="shared" ref="G55:W55" si="34">G56+G57+G58</f>
        <v>10.324</v>
      </c>
      <c r="H55" s="159">
        <f t="shared" si="34"/>
        <v>10.324</v>
      </c>
      <c r="I55" s="159">
        <f t="shared" si="34"/>
        <v>10.324</v>
      </c>
      <c r="J55" s="158">
        <f t="shared" si="7"/>
        <v>30.972000000000001</v>
      </c>
      <c r="K55" s="159">
        <f>K56+K57+K58</f>
        <v>10.324</v>
      </c>
      <c r="L55" s="159">
        <f>L56+L57+L58</f>
        <v>0.188</v>
      </c>
      <c r="M55" s="159">
        <f t="shared" si="34"/>
        <v>0.188</v>
      </c>
      <c r="N55" s="158">
        <f t="shared" si="8"/>
        <v>10.700000000000001</v>
      </c>
      <c r="O55" s="158">
        <f t="shared" si="11"/>
        <v>41.672000000000004</v>
      </c>
      <c r="P55" s="159">
        <f t="shared" si="34"/>
        <v>0.188</v>
      </c>
      <c r="Q55" s="159">
        <f t="shared" si="34"/>
        <v>0.188</v>
      </c>
      <c r="R55" s="159">
        <f t="shared" si="34"/>
        <v>0.188</v>
      </c>
      <c r="S55" s="158">
        <f t="shared" si="9"/>
        <v>0.56400000000000006</v>
      </c>
      <c r="T55" s="158">
        <f t="shared" si="12"/>
        <v>42.236000000000004</v>
      </c>
      <c r="U55" s="159">
        <f t="shared" si="34"/>
        <v>5.931</v>
      </c>
      <c r="V55" s="159">
        <f t="shared" si="34"/>
        <v>10.324</v>
      </c>
      <c r="W55" s="159">
        <f t="shared" si="34"/>
        <v>10.324</v>
      </c>
      <c r="X55" s="158">
        <f t="shared" si="10"/>
        <v>26.579000000000001</v>
      </c>
    </row>
    <row r="56" spans="1:24" ht="15.75" thickBot="1" x14ac:dyDescent="0.3">
      <c r="B56" s="23" t="s">
        <v>53</v>
      </c>
      <c r="C56" s="164"/>
      <c r="D56" s="164">
        <f t="shared" si="27"/>
        <v>0</v>
      </c>
      <c r="E56" s="164">
        <v>0</v>
      </c>
      <c r="F56" s="158">
        <f t="shared" si="6"/>
        <v>0</v>
      </c>
      <c r="G56" s="159"/>
      <c r="H56" s="159"/>
      <c r="I56" s="159"/>
      <c r="J56" s="158">
        <f t="shared" si="7"/>
        <v>0</v>
      </c>
      <c r="K56" s="159"/>
      <c r="L56" s="159"/>
      <c r="M56" s="159"/>
      <c r="N56" s="158">
        <f t="shared" si="8"/>
        <v>0</v>
      </c>
      <c r="O56" s="158">
        <f t="shared" si="11"/>
        <v>0</v>
      </c>
      <c r="P56" s="159"/>
      <c r="Q56" s="159"/>
      <c r="R56" s="159"/>
      <c r="S56" s="158">
        <f t="shared" si="9"/>
        <v>0</v>
      </c>
      <c r="T56" s="158">
        <f t="shared" si="12"/>
        <v>0</v>
      </c>
      <c r="U56" s="159"/>
      <c r="V56" s="159"/>
      <c r="W56" s="159"/>
      <c r="X56" s="158">
        <f t="shared" si="10"/>
        <v>0</v>
      </c>
    </row>
    <row r="57" spans="1:24" ht="15.75" thickBot="1" x14ac:dyDescent="0.3">
      <c r="B57" s="24" t="s">
        <v>86</v>
      </c>
      <c r="C57" s="164">
        <v>133.96799999999999</v>
      </c>
      <c r="D57" s="164">
        <f t="shared" si="27"/>
        <v>-67.408999999999992</v>
      </c>
      <c r="E57" s="164">
        <v>66.558999999999997</v>
      </c>
      <c r="F57" s="158">
        <f t="shared" si="6"/>
        <v>66.558999999999997</v>
      </c>
      <c r="G57" s="159">
        <v>10.135999999999999</v>
      </c>
      <c r="H57" s="159">
        <v>10.135999999999999</v>
      </c>
      <c r="I57" s="159">
        <v>10.135999999999999</v>
      </c>
      <c r="J57" s="158">
        <f t="shared" si="7"/>
        <v>30.407999999999998</v>
      </c>
      <c r="K57" s="159">
        <v>10.135999999999999</v>
      </c>
      <c r="L57" s="159"/>
      <c r="M57" s="159"/>
      <c r="N57" s="158">
        <f t="shared" si="8"/>
        <v>10.135999999999999</v>
      </c>
      <c r="O57" s="158">
        <f t="shared" si="11"/>
        <v>40.543999999999997</v>
      </c>
      <c r="P57" s="159"/>
      <c r="Q57" s="159"/>
      <c r="R57" s="159"/>
      <c r="S57" s="158">
        <f t="shared" si="9"/>
        <v>0</v>
      </c>
      <c r="T57" s="158">
        <f t="shared" si="12"/>
        <v>40.543999999999997</v>
      </c>
      <c r="U57" s="159">
        <v>5.7430000000000003</v>
      </c>
      <c r="V57" s="159">
        <v>10.135999999999999</v>
      </c>
      <c r="W57" s="159">
        <v>10.135999999999999</v>
      </c>
      <c r="X57" s="158">
        <f t="shared" si="10"/>
        <v>26.015000000000001</v>
      </c>
    </row>
    <row r="58" spans="1:24" ht="15.75" thickBot="1" x14ac:dyDescent="0.3">
      <c r="B58" s="25" t="s">
        <v>89</v>
      </c>
      <c r="C58" s="164">
        <v>12.11</v>
      </c>
      <c r="D58" s="164">
        <f t="shared" si="27"/>
        <v>-9.8539999999999992</v>
      </c>
      <c r="E58" s="164">
        <v>2.2560000000000002</v>
      </c>
      <c r="F58" s="158">
        <f t="shared" si="6"/>
        <v>2.2560000000000002</v>
      </c>
      <c r="G58" s="159">
        <v>0.188</v>
      </c>
      <c r="H58" s="159">
        <v>0.188</v>
      </c>
      <c r="I58" s="159">
        <v>0.188</v>
      </c>
      <c r="J58" s="158">
        <f t="shared" si="7"/>
        <v>0.56400000000000006</v>
      </c>
      <c r="K58" s="159">
        <v>0.188</v>
      </c>
      <c r="L58" s="159">
        <v>0.188</v>
      </c>
      <c r="M58" s="159">
        <v>0.188</v>
      </c>
      <c r="N58" s="158">
        <f t="shared" si="8"/>
        <v>0.56400000000000006</v>
      </c>
      <c r="O58" s="158">
        <f t="shared" si="11"/>
        <v>1.1280000000000001</v>
      </c>
      <c r="P58" s="159">
        <v>0.188</v>
      </c>
      <c r="Q58" s="159">
        <v>0.188</v>
      </c>
      <c r="R58" s="159">
        <v>0.188</v>
      </c>
      <c r="S58" s="158">
        <f t="shared" si="9"/>
        <v>0.56400000000000006</v>
      </c>
      <c r="T58" s="158">
        <f t="shared" si="12"/>
        <v>1.6920000000000002</v>
      </c>
      <c r="U58" s="159">
        <v>0.188</v>
      </c>
      <c r="V58" s="159">
        <v>0.188</v>
      </c>
      <c r="W58" s="159">
        <v>0.188</v>
      </c>
      <c r="X58" s="158">
        <f t="shared" si="10"/>
        <v>0.56400000000000006</v>
      </c>
    </row>
    <row r="59" spans="1:24" x14ac:dyDescent="0.25">
      <c r="B59" s="17" t="s">
        <v>87</v>
      </c>
      <c r="C59" s="165">
        <v>315.37200000000001</v>
      </c>
      <c r="D59" s="165">
        <f t="shared" si="27"/>
        <v>-263.34700000000004</v>
      </c>
      <c r="E59" s="164">
        <v>52.024999999999999</v>
      </c>
      <c r="F59" s="158">
        <f t="shared" si="6"/>
        <v>52.024999999999999</v>
      </c>
      <c r="G59" s="161">
        <v>7.85</v>
      </c>
      <c r="H59" s="161">
        <v>7.85</v>
      </c>
      <c r="I59" s="161">
        <v>7.85</v>
      </c>
      <c r="J59" s="158">
        <f t="shared" si="7"/>
        <v>23.549999999999997</v>
      </c>
      <c r="K59" s="161">
        <v>7.85</v>
      </c>
      <c r="L59" s="161">
        <v>0</v>
      </c>
      <c r="M59" s="161">
        <v>0</v>
      </c>
      <c r="N59" s="158">
        <f t="shared" si="8"/>
        <v>7.85</v>
      </c>
      <c r="O59" s="158">
        <f t="shared" si="11"/>
        <v>31.4</v>
      </c>
      <c r="P59" s="161">
        <v>0</v>
      </c>
      <c r="Q59" s="161">
        <v>0</v>
      </c>
      <c r="R59" s="161">
        <v>0</v>
      </c>
      <c r="S59" s="158">
        <f t="shared" si="9"/>
        <v>0</v>
      </c>
      <c r="T59" s="158">
        <f t="shared" si="12"/>
        <v>31.4</v>
      </c>
      <c r="U59" s="161">
        <f>9-4.075</f>
        <v>4.9249999999999998</v>
      </c>
      <c r="V59" s="161">
        <v>7.85</v>
      </c>
      <c r="W59" s="161">
        <v>7.85</v>
      </c>
      <c r="X59" s="158">
        <f t="shared" si="10"/>
        <v>20.625</v>
      </c>
    </row>
    <row r="60" spans="1:24" x14ac:dyDescent="0.25">
      <c r="B60" s="34" t="s">
        <v>101</v>
      </c>
      <c r="C60" s="165">
        <v>0</v>
      </c>
      <c r="D60" s="165">
        <f t="shared" si="27"/>
        <v>0</v>
      </c>
      <c r="E60" s="164">
        <v>0</v>
      </c>
      <c r="F60" s="158">
        <f t="shared" si="6"/>
        <v>0</v>
      </c>
      <c r="G60" s="161">
        <v>0</v>
      </c>
      <c r="H60" s="161">
        <v>0</v>
      </c>
      <c r="I60" s="161">
        <v>0</v>
      </c>
      <c r="J60" s="158">
        <f t="shared" si="7"/>
        <v>0</v>
      </c>
      <c r="K60" s="161">
        <v>0</v>
      </c>
      <c r="L60" s="161">
        <v>0</v>
      </c>
      <c r="M60" s="161">
        <v>0</v>
      </c>
      <c r="N60" s="158">
        <f t="shared" si="8"/>
        <v>0</v>
      </c>
      <c r="O60" s="158">
        <f t="shared" si="11"/>
        <v>0</v>
      </c>
      <c r="P60" s="161">
        <v>0</v>
      </c>
      <c r="Q60" s="161">
        <v>0</v>
      </c>
      <c r="R60" s="161">
        <v>0</v>
      </c>
      <c r="S60" s="158">
        <f t="shared" si="9"/>
        <v>0</v>
      </c>
      <c r="T60" s="158">
        <f t="shared" si="12"/>
        <v>0</v>
      </c>
      <c r="U60" s="161">
        <v>0</v>
      </c>
      <c r="V60" s="161">
        <v>0</v>
      </c>
      <c r="W60" s="161">
        <v>0</v>
      </c>
      <c r="X60" s="158">
        <f t="shared" si="10"/>
        <v>0</v>
      </c>
    </row>
    <row r="61" spans="1:24" x14ac:dyDescent="0.25">
      <c r="B61" s="34" t="s">
        <v>102</v>
      </c>
      <c r="C61" s="165">
        <v>0</v>
      </c>
      <c r="D61" s="165">
        <f t="shared" ref="D61:D63" si="35">E61-C61</f>
        <v>0</v>
      </c>
      <c r="E61" s="164">
        <v>0</v>
      </c>
      <c r="F61" s="158">
        <f t="shared" si="6"/>
        <v>0</v>
      </c>
      <c r="G61" s="161">
        <v>0</v>
      </c>
      <c r="H61" s="161">
        <v>0</v>
      </c>
      <c r="I61" s="161">
        <v>0</v>
      </c>
      <c r="J61" s="158">
        <f t="shared" si="7"/>
        <v>0</v>
      </c>
      <c r="K61" s="161">
        <v>0</v>
      </c>
      <c r="L61" s="161">
        <v>0</v>
      </c>
      <c r="M61" s="161">
        <v>0</v>
      </c>
      <c r="N61" s="158">
        <f t="shared" si="8"/>
        <v>0</v>
      </c>
      <c r="O61" s="158">
        <f t="shared" si="11"/>
        <v>0</v>
      </c>
      <c r="P61" s="161">
        <v>0</v>
      </c>
      <c r="Q61" s="161">
        <v>0</v>
      </c>
      <c r="R61" s="161">
        <v>0</v>
      </c>
      <c r="S61" s="158">
        <f t="shared" si="9"/>
        <v>0</v>
      </c>
      <c r="T61" s="158">
        <f t="shared" si="12"/>
        <v>0</v>
      </c>
      <c r="U61" s="161">
        <v>0</v>
      </c>
      <c r="V61" s="161">
        <v>0</v>
      </c>
      <c r="W61" s="161">
        <v>0</v>
      </c>
      <c r="X61" s="158">
        <f t="shared" si="10"/>
        <v>0</v>
      </c>
    </row>
    <row r="62" spans="1:24" x14ac:dyDescent="0.25">
      <c r="B62" s="5" t="s">
        <v>291</v>
      </c>
      <c r="C62" s="165">
        <f>8+139.5+2.46</f>
        <v>149.96</v>
      </c>
      <c r="D62" s="165">
        <f t="shared" si="35"/>
        <v>-149.96</v>
      </c>
      <c r="E62" s="164">
        <v>0</v>
      </c>
      <c r="F62" s="158">
        <f t="shared" si="6"/>
        <v>0</v>
      </c>
      <c r="G62" s="161">
        <v>0</v>
      </c>
      <c r="H62" s="161">
        <v>0</v>
      </c>
      <c r="I62" s="161">
        <v>0</v>
      </c>
      <c r="J62" s="158">
        <f t="shared" si="7"/>
        <v>0</v>
      </c>
      <c r="K62" s="161">
        <v>0</v>
      </c>
      <c r="L62" s="161">
        <v>0</v>
      </c>
      <c r="M62" s="161">
        <v>0</v>
      </c>
      <c r="N62" s="158">
        <f t="shared" si="8"/>
        <v>0</v>
      </c>
      <c r="O62" s="158">
        <f t="shared" si="11"/>
        <v>0</v>
      </c>
      <c r="P62" s="161">
        <v>0</v>
      </c>
      <c r="Q62" s="161">
        <v>0</v>
      </c>
      <c r="R62" s="161">
        <v>0</v>
      </c>
      <c r="S62" s="158">
        <f t="shared" si="9"/>
        <v>0</v>
      </c>
      <c r="T62" s="158">
        <f t="shared" si="12"/>
        <v>0</v>
      </c>
      <c r="U62" s="161">
        <v>0</v>
      </c>
      <c r="V62" s="161">
        <v>0</v>
      </c>
      <c r="W62" s="161">
        <v>0</v>
      </c>
      <c r="X62" s="158">
        <f t="shared" si="10"/>
        <v>0</v>
      </c>
    </row>
    <row r="63" spans="1:24" x14ac:dyDescent="0.25">
      <c r="B63" s="5"/>
      <c r="C63" s="165">
        <v>0</v>
      </c>
      <c r="D63" s="165">
        <f t="shared" si="35"/>
        <v>0</v>
      </c>
      <c r="E63" s="164">
        <v>0</v>
      </c>
      <c r="F63" s="158">
        <f t="shared" si="6"/>
        <v>0</v>
      </c>
      <c r="G63" s="161">
        <v>0</v>
      </c>
      <c r="H63" s="161">
        <v>0</v>
      </c>
      <c r="I63" s="161">
        <v>0</v>
      </c>
      <c r="J63" s="158">
        <f t="shared" si="7"/>
        <v>0</v>
      </c>
      <c r="K63" s="161">
        <v>0</v>
      </c>
      <c r="L63" s="161">
        <v>0</v>
      </c>
      <c r="M63" s="161">
        <v>0</v>
      </c>
      <c r="N63" s="158">
        <f t="shared" si="8"/>
        <v>0</v>
      </c>
      <c r="O63" s="158">
        <f t="shared" si="11"/>
        <v>0</v>
      </c>
      <c r="P63" s="161">
        <v>0</v>
      </c>
      <c r="Q63" s="161">
        <v>0</v>
      </c>
      <c r="R63" s="161">
        <v>0</v>
      </c>
      <c r="S63" s="158">
        <f t="shared" si="9"/>
        <v>0</v>
      </c>
      <c r="T63" s="158">
        <f t="shared" si="12"/>
        <v>0</v>
      </c>
      <c r="U63" s="161">
        <v>0</v>
      </c>
      <c r="V63" s="161">
        <v>0</v>
      </c>
      <c r="W63" s="161">
        <v>0</v>
      </c>
      <c r="X63" s="158">
        <f t="shared" si="10"/>
        <v>0</v>
      </c>
    </row>
    <row r="64" spans="1:24" ht="31.5" x14ac:dyDescent="0.25">
      <c r="A64" s="41">
        <f>J64+N64+S64+X64</f>
        <v>1087.4323200000001</v>
      </c>
      <c r="B64" s="16" t="s">
        <v>54</v>
      </c>
      <c r="C64" s="164">
        <f>C65+C66+C67+C68+C69+C70+C71+C72+C77+C78+C79+C85</f>
        <v>1703.644</v>
      </c>
      <c r="D64" s="164">
        <f>D65+D66+D67+D68+D69+D70+D71+D72+D77+D78+D79+D85</f>
        <v>-1128.0260000000001</v>
      </c>
      <c r="E64" s="164">
        <v>575.61799999999994</v>
      </c>
      <c r="F64" s="158">
        <f t="shared" si="6"/>
        <v>1087.4323200000001</v>
      </c>
      <c r="G64" s="158">
        <f>G65+G66+G67+G68+G69+G70+G71+G72+G77+G78+G79+G85</f>
        <v>94.018110000000007</v>
      </c>
      <c r="H64" s="158">
        <f t="shared" ref="H64:I64" si="36">H65+H66+H67+H68+H69+H70+H71+H72+H77+H78+H79+H85</f>
        <v>94.018110000000007</v>
      </c>
      <c r="I64" s="158">
        <f t="shared" si="36"/>
        <v>94.018110000000007</v>
      </c>
      <c r="J64" s="158">
        <f t="shared" si="7"/>
        <v>282.05433000000005</v>
      </c>
      <c r="K64" s="158">
        <f t="shared" ref="K64:M64" si="37">K65+K66+K67+K68+K69+K70+K71+K72+K77+K78+K79+K85</f>
        <v>94.018110000000007</v>
      </c>
      <c r="L64" s="158">
        <f t="shared" si="37"/>
        <v>86.64727666666667</v>
      </c>
      <c r="M64" s="158">
        <f t="shared" si="37"/>
        <v>86.64727666666667</v>
      </c>
      <c r="N64" s="158">
        <f t="shared" si="8"/>
        <v>267.31266333333338</v>
      </c>
      <c r="O64" s="158">
        <f>N64+J64</f>
        <v>549.36699333333343</v>
      </c>
      <c r="P64" s="158">
        <f t="shared" ref="P64:R64" si="38">P65+P66+P67+P68+P69+P70+P71+P72+P77+P78+P79+P85</f>
        <v>86.64727666666667</v>
      </c>
      <c r="Q64" s="158">
        <f t="shared" si="38"/>
        <v>86.64727666666667</v>
      </c>
      <c r="R64" s="158">
        <f t="shared" si="38"/>
        <v>86.64727666666667</v>
      </c>
      <c r="S64" s="158">
        <f t="shared" si="9"/>
        <v>259.94182999999998</v>
      </c>
      <c r="T64" s="158">
        <f>S64+O64</f>
        <v>809.30882333333341</v>
      </c>
      <c r="U64" s="158">
        <f t="shared" ref="U64:W64" si="39">U65+U66+U67+U68+U69+U70+U71+U72+U77+U78+U79+U85</f>
        <v>90.087276666666668</v>
      </c>
      <c r="V64" s="158">
        <f t="shared" si="39"/>
        <v>94.018110000000007</v>
      </c>
      <c r="W64" s="158">
        <f t="shared" si="39"/>
        <v>94.018110000000007</v>
      </c>
      <c r="X64" s="158">
        <f t="shared" si="10"/>
        <v>278.12349666666671</v>
      </c>
    </row>
    <row r="65" spans="2:24" x14ac:dyDescent="0.25">
      <c r="B65" s="26" t="s">
        <v>55</v>
      </c>
      <c r="C65" s="164"/>
      <c r="D65" s="164">
        <f t="shared" ref="D65:D71" si="40">E65-C65</f>
        <v>0</v>
      </c>
      <c r="E65" s="164">
        <v>0</v>
      </c>
      <c r="F65" s="158">
        <f t="shared" si="6"/>
        <v>0</v>
      </c>
      <c r="G65" s="159"/>
      <c r="H65" s="159"/>
      <c r="I65" s="159"/>
      <c r="J65" s="158">
        <f t="shared" si="7"/>
        <v>0</v>
      </c>
      <c r="K65" s="159"/>
      <c r="L65" s="159"/>
      <c r="M65" s="159"/>
      <c r="N65" s="158">
        <f t="shared" si="8"/>
        <v>0</v>
      </c>
      <c r="O65" s="158">
        <f t="shared" si="11"/>
        <v>0</v>
      </c>
      <c r="P65" s="159"/>
      <c r="Q65" s="159"/>
      <c r="R65" s="159"/>
      <c r="S65" s="158">
        <f t="shared" si="9"/>
        <v>0</v>
      </c>
      <c r="T65" s="158">
        <f t="shared" si="12"/>
        <v>0</v>
      </c>
      <c r="U65" s="159"/>
      <c r="V65" s="159"/>
      <c r="W65" s="159"/>
      <c r="X65" s="158">
        <f t="shared" si="10"/>
        <v>0</v>
      </c>
    </row>
    <row r="66" spans="2:24" ht="30" x14ac:dyDescent="0.25">
      <c r="B66" s="26" t="s">
        <v>56</v>
      </c>
      <c r="C66" s="164">
        <v>19.84</v>
      </c>
      <c r="D66" s="164">
        <f t="shared" si="40"/>
        <v>-15.448</v>
      </c>
      <c r="E66" s="164">
        <v>4.3919999999999995</v>
      </c>
      <c r="F66" s="158">
        <f t="shared" si="6"/>
        <v>22.7226</v>
      </c>
      <c r="G66" s="159">
        <v>1.8935499999999998</v>
      </c>
      <c r="H66" s="159">
        <v>1.8935499999999998</v>
      </c>
      <c r="I66" s="159">
        <v>1.8935499999999998</v>
      </c>
      <c r="J66" s="158">
        <v>5.68065</v>
      </c>
      <c r="K66" s="159">
        <v>1.8935499999999998</v>
      </c>
      <c r="L66" s="159">
        <v>1.8935499999999998</v>
      </c>
      <c r="M66" s="159">
        <v>1.8935499999999998</v>
      </c>
      <c r="N66" s="158">
        <v>5.68065</v>
      </c>
      <c r="O66" s="158">
        <v>11.3613</v>
      </c>
      <c r="P66" s="159">
        <v>1.8935499999999998</v>
      </c>
      <c r="Q66" s="159">
        <v>1.8935499999999998</v>
      </c>
      <c r="R66" s="159">
        <v>1.8935499999999998</v>
      </c>
      <c r="S66" s="158">
        <v>5.68065</v>
      </c>
      <c r="T66" s="158">
        <v>17.04195</v>
      </c>
      <c r="U66" s="159">
        <v>1.8935499999999998</v>
      </c>
      <c r="V66" s="159">
        <v>1.8935499999999998</v>
      </c>
      <c r="W66" s="159">
        <v>1.8935499999999998</v>
      </c>
      <c r="X66" s="158">
        <v>5.68065</v>
      </c>
    </row>
    <row r="67" spans="2:24" ht="30" x14ac:dyDescent="0.25">
      <c r="B67" s="26" t="s">
        <v>57</v>
      </c>
      <c r="C67" s="164">
        <v>-26.173000000000002</v>
      </c>
      <c r="D67" s="164">
        <f t="shared" si="40"/>
        <v>37.177000000000007</v>
      </c>
      <c r="E67" s="164">
        <v>11.004000000000001</v>
      </c>
      <c r="F67" s="158">
        <f t="shared" si="6"/>
        <v>11.004000000000001</v>
      </c>
      <c r="G67" s="159">
        <v>0.91700000000000004</v>
      </c>
      <c r="H67" s="159">
        <v>0.91700000000000004</v>
      </c>
      <c r="I67" s="159">
        <v>0.91700000000000004</v>
      </c>
      <c r="J67" s="158">
        <v>2.7510000000000003</v>
      </c>
      <c r="K67" s="159">
        <v>0.91700000000000004</v>
      </c>
      <c r="L67" s="159">
        <v>0.91700000000000004</v>
      </c>
      <c r="M67" s="159">
        <v>0.91700000000000004</v>
      </c>
      <c r="N67" s="158">
        <v>2.7510000000000003</v>
      </c>
      <c r="O67" s="158">
        <v>5.5020000000000007</v>
      </c>
      <c r="P67" s="159">
        <v>0.91700000000000004</v>
      </c>
      <c r="Q67" s="159">
        <v>0.91700000000000004</v>
      </c>
      <c r="R67" s="159">
        <v>0.91700000000000004</v>
      </c>
      <c r="S67" s="158">
        <v>2.7510000000000003</v>
      </c>
      <c r="T67" s="158">
        <v>8.2530000000000001</v>
      </c>
      <c r="U67" s="159">
        <v>0.91700000000000004</v>
      </c>
      <c r="V67" s="159">
        <v>0.91700000000000004</v>
      </c>
      <c r="W67" s="159">
        <v>0.91700000000000004</v>
      </c>
      <c r="X67" s="158">
        <v>2.7510000000000003</v>
      </c>
    </row>
    <row r="68" spans="2:24" x14ac:dyDescent="0.25">
      <c r="B68" s="26" t="s">
        <v>58</v>
      </c>
      <c r="C68" s="164">
        <v>48.05</v>
      </c>
      <c r="D68" s="164">
        <f t="shared" si="40"/>
        <v>-40.549999999999997</v>
      </c>
      <c r="E68" s="164">
        <v>7.5</v>
      </c>
      <c r="F68" s="158">
        <f t="shared" si="6"/>
        <v>48.768000000000001</v>
      </c>
      <c r="G68" s="159">
        <v>4.0640000000000001</v>
      </c>
      <c r="H68" s="159">
        <v>4.0640000000000001</v>
      </c>
      <c r="I68" s="159">
        <v>4.0640000000000001</v>
      </c>
      <c r="J68" s="158">
        <v>12.192</v>
      </c>
      <c r="K68" s="159">
        <v>4.0640000000000001</v>
      </c>
      <c r="L68" s="159">
        <v>4.0640000000000001</v>
      </c>
      <c r="M68" s="159">
        <v>4.0640000000000001</v>
      </c>
      <c r="N68" s="158">
        <v>12.192</v>
      </c>
      <c r="O68" s="158">
        <v>24.384</v>
      </c>
      <c r="P68" s="159">
        <v>4.0640000000000001</v>
      </c>
      <c r="Q68" s="159">
        <v>4.0640000000000001</v>
      </c>
      <c r="R68" s="159">
        <v>4.0640000000000001</v>
      </c>
      <c r="S68" s="158">
        <v>12.192</v>
      </c>
      <c r="T68" s="158">
        <v>36.576000000000001</v>
      </c>
      <c r="U68" s="159">
        <v>4.0640000000000001</v>
      </c>
      <c r="V68" s="159">
        <v>4.0640000000000001</v>
      </c>
      <c r="W68" s="159">
        <v>4.0640000000000001</v>
      </c>
      <c r="X68" s="158">
        <v>12.192</v>
      </c>
    </row>
    <row r="69" spans="2:24" x14ac:dyDescent="0.25">
      <c r="B69" s="26" t="s">
        <v>59</v>
      </c>
      <c r="C69" s="164">
        <v>47.89</v>
      </c>
      <c r="D69" s="164">
        <f t="shared" si="40"/>
        <v>-39.706000000000003</v>
      </c>
      <c r="E69" s="164">
        <v>8.1840000000000011</v>
      </c>
      <c r="F69" s="158">
        <f t="shared" si="6"/>
        <v>8.1840000000000011</v>
      </c>
      <c r="G69" s="159">
        <v>0.68200000000000005</v>
      </c>
      <c r="H69" s="159">
        <v>0.68200000000000005</v>
      </c>
      <c r="I69" s="159">
        <v>0.68200000000000005</v>
      </c>
      <c r="J69" s="158">
        <v>2.0460000000000003</v>
      </c>
      <c r="K69" s="159">
        <v>0.68200000000000005</v>
      </c>
      <c r="L69" s="159">
        <v>0.68200000000000005</v>
      </c>
      <c r="M69" s="159">
        <v>0.68200000000000005</v>
      </c>
      <c r="N69" s="158">
        <v>2.0460000000000003</v>
      </c>
      <c r="O69" s="158">
        <v>4.0920000000000005</v>
      </c>
      <c r="P69" s="159">
        <v>0.68200000000000005</v>
      </c>
      <c r="Q69" s="159">
        <v>0.68200000000000005</v>
      </c>
      <c r="R69" s="159">
        <v>0.68200000000000005</v>
      </c>
      <c r="S69" s="158">
        <v>2.0460000000000003</v>
      </c>
      <c r="T69" s="158">
        <v>6.1379999999999999</v>
      </c>
      <c r="U69" s="159">
        <v>0.68200000000000005</v>
      </c>
      <c r="V69" s="159">
        <v>0.68200000000000005</v>
      </c>
      <c r="W69" s="159">
        <v>0.68200000000000005</v>
      </c>
      <c r="X69" s="158">
        <v>2.0460000000000003</v>
      </c>
    </row>
    <row r="70" spans="2:24" x14ac:dyDescent="0.25">
      <c r="B70" s="26" t="s">
        <v>60</v>
      </c>
      <c r="C70" s="164">
        <v>175.49</v>
      </c>
      <c r="D70" s="164">
        <f t="shared" si="40"/>
        <v>-117.05000000000001</v>
      </c>
      <c r="E70" s="164">
        <v>58.44</v>
      </c>
      <c r="F70" s="158">
        <f t="shared" si="6"/>
        <v>193.01519999999999</v>
      </c>
      <c r="G70" s="159">
        <v>16.084600000000002</v>
      </c>
      <c r="H70" s="159">
        <v>16.084600000000002</v>
      </c>
      <c r="I70" s="159">
        <v>16.084600000000002</v>
      </c>
      <c r="J70" s="158">
        <v>48.253799999999998</v>
      </c>
      <c r="K70" s="159">
        <v>16.084600000000002</v>
      </c>
      <c r="L70" s="159">
        <v>16.084600000000002</v>
      </c>
      <c r="M70" s="159">
        <v>16.084600000000002</v>
      </c>
      <c r="N70" s="158">
        <v>48.253799999999998</v>
      </c>
      <c r="O70" s="158">
        <v>96.507599999999996</v>
      </c>
      <c r="P70" s="159">
        <v>16.084600000000002</v>
      </c>
      <c r="Q70" s="159">
        <v>16.084600000000002</v>
      </c>
      <c r="R70" s="159">
        <v>16.084600000000002</v>
      </c>
      <c r="S70" s="158">
        <v>48.253799999999998</v>
      </c>
      <c r="T70" s="158">
        <v>144.76139999999998</v>
      </c>
      <c r="U70" s="159">
        <v>16.084600000000002</v>
      </c>
      <c r="V70" s="159">
        <v>16.084600000000002</v>
      </c>
      <c r="W70" s="159">
        <v>16.084600000000002</v>
      </c>
      <c r="X70" s="158">
        <v>48.253799999999998</v>
      </c>
    </row>
    <row r="71" spans="2:24" ht="30" x14ac:dyDescent="0.25">
      <c r="B71" s="26" t="s">
        <v>61</v>
      </c>
      <c r="C71" s="164">
        <v>127.92</v>
      </c>
      <c r="D71" s="164">
        <f t="shared" si="40"/>
        <v>-106.164</v>
      </c>
      <c r="E71" s="164">
        <v>21.756</v>
      </c>
      <c r="F71" s="158">
        <f t="shared" si="6"/>
        <v>48.851999999999997</v>
      </c>
      <c r="G71" s="159">
        <v>4.0709999999999997</v>
      </c>
      <c r="H71" s="159">
        <v>4.0709999999999997</v>
      </c>
      <c r="I71" s="159">
        <v>4.0709999999999997</v>
      </c>
      <c r="J71" s="158">
        <v>12.213000000000001</v>
      </c>
      <c r="K71" s="159">
        <v>4.0709999999999997</v>
      </c>
      <c r="L71" s="159">
        <v>4.0709999999999997</v>
      </c>
      <c r="M71" s="159">
        <v>4.0709999999999997</v>
      </c>
      <c r="N71" s="158">
        <v>12.213000000000001</v>
      </c>
      <c r="O71" s="158">
        <v>24.426000000000002</v>
      </c>
      <c r="P71" s="159">
        <v>4.0709999999999997</v>
      </c>
      <c r="Q71" s="159">
        <v>4.0709999999999997</v>
      </c>
      <c r="R71" s="159">
        <v>4.0709999999999997</v>
      </c>
      <c r="S71" s="158">
        <v>12.213000000000001</v>
      </c>
      <c r="T71" s="158">
        <v>36.638999999999996</v>
      </c>
      <c r="U71" s="159">
        <v>4.0709999999999997</v>
      </c>
      <c r="V71" s="159">
        <v>4.0709999999999997</v>
      </c>
      <c r="W71" s="159">
        <v>4.0709999999999997</v>
      </c>
      <c r="X71" s="158">
        <v>12.213000000000001</v>
      </c>
    </row>
    <row r="72" spans="2:24" x14ac:dyDescent="0.25">
      <c r="B72" s="27" t="s">
        <v>62</v>
      </c>
      <c r="C72" s="164">
        <f>C73+C74+C75+C76</f>
        <v>72.448999999999998</v>
      </c>
      <c r="D72" s="164">
        <f t="shared" ref="D72:D76" si="41">E72-C72</f>
        <v>27.789000000000001</v>
      </c>
      <c r="E72" s="164">
        <v>100.238</v>
      </c>
      <c r="F72" s="158">
        <f>X72+T72</f>
        <v>96.831000000000003</v>
      </c>
      <c r="G72" s="159">
        <f>SUM(G73:G76)</f>
        <v>11.468</v>
      </c>
      <c r="H72" s="159">
        <f t="shared" ref="H72:I72" si="42">SUM(H73:H76)</f>
        <v>11.468</v>
      </c>
      <c r="I72" s="159">
        <f t="shared" si="42"/>
        <v>11.468</v>
      </c>
      <c r="J72" s="158">
        <f t="shared" si="7"/>
        <v>34.403999999999996</v>
      </c>
      <c r="K72" s="159">
        <f t="shared" ref="K72:M72" si="43">SUM(K73:K76)</f>
        <v>11.468</v>
      </c>
      <c r="L72" s="159">
        <f t="shared" si="43"/>
        <v>4.0971666666666664</v>
      </c>
      <c r="M72" s="159">
        <f t="shared" si="43"/>
        <v>4.0971666666666664</v>
      </c>
      <c r="N72" s="158">
        <f t="shared" si="8"/>
        <v>19.662333333333333</v>
      </c>
      <c r="O72" s="158">
        <f t="shared" si="11"/>
        <v>54.066333333333333</v>
      </c>
      <c r="P72" s="159">
        <f t="shared" ref="P72:R72" si="44">SUM(P73:P76)</f>
        <v>4.0971666666666664</v>
      </c>
      <c r="Q72" s="159">
        <f t="shared" si="44"/>
        <v>4.0971666666666664</v>
      </c>
      <c r="R72" s="159">
        <f t="shared" si="44"/>
        <v>4.0971666666666664</v>
      </c>
      <c r="S72" s="158">
        <f t="shared" si="9"/>
        <v>12.291499999999999</v>
      </c>
      <c r="T72" s="158">
        <f t="shared" si="12"/>
        <v>66.357833333333332</v>
      </c>
      <c r="U72" s="159">
        <f t="shared" ref="U72:W72" si="45">SUM(U73:U76)</f>
        <v>7.5371666666666659</v>
      </c>
      <c r="V72" s="159">
        <f t="shared" si="45"/>
        <v>11.468</v>
      </c>
      <c r="W72" s="159">
        <f t="shared" si="45"/>
        <v>11.468</v>
      </c>
      <c r="X72" s="158">
        <f t="shared" si="10"/>
        <v>30.473166666666668</v>
      </c>
    </row>
    <row r="73" spans="2:24" x14ac:dyDescent="0.25">
      <c r="B73" s="28" t="s">
        <v>84</v>
      </c>
      <c r="C73" s="164">
        <v>33.969000000000001</v>
      </c>
      <c r="D73" s="164">
        <f t="shared" si="41"/>
        <v>7.267000000000003</v>
      </c>
      <c r="E73" s="164">
        <v>41.236000000000004</v>
      </c>
      <c r="F73" s="158">
        <f t="shared" si="6"/>
        <v>36.999000000000002</v>
      </c>
      <c r="G73" s="159">
        <v>3.6558333333333337</v>
      </c>
      <c r="H73" s="159">
        <v>3.6558333333333337</v>
      </c>
      <c r="I73" s="159">
        <v>3.6558333333333337</v>
      </c>
      <c r="J73" s="158">
        <v>10.967500000000003</v>
      </c>
      <c r="K73" s="159">
        <v>3.6558333333333337</v>
      </c>
      <c r="L73" s="159">
        <v>2.3620000000000001</v>
      </c>
      <c r="M73" s="159">
        <v>2.3620000000000001</v>
      </c>
      <c r="N73" s="158">
        <v>8.3798333333333339</v>
      </c>
      <c r="O73" s="158">
        <v>19.347333333333339</v>
      </c>
      <c r="P73" s="159">
        <v>2.3620000000000001</v>
      </c>
      <c r="Q73" s="159">
        <v>2.3620000000000001</v>
      </c>
      <c r="R73" s="159">
        <v>2.3620000000000001</v>
      </c>
      <c r="S73" s="158">
        <v>7.0860000000000003</v>
      </c>
      <c r="T73" s="158">
        <v>26.433333333333337</v>
      </c>
      <c r="U73" s="159">
        <v>3.254</v>
      </c>
      <c r="V73" s="159">
        <v>3.6558333333333337</v>
      </c>
      <c r="W73" s="159">
        <v>3.6558333333333337</v>
      </c>
      <c r="X73" s="158">
        <v>10.565666666666667</v>
      </c>
    </row>
    <row r="74" spans="2:24" x14ac:dyDescent="0.25">
      <c r="B74" s="28" t="s">
        <v>83</v>
      </c>
      <c r="C74" s="164">
        <v>11.414999999999999</v>
      </c>
      <c r="D74" s="164">
        <f t="shared" si="41"/>
        <v>27.594999999999999</v>
      </c>
      <c r="E74" s="164">
        <v>39.01</v>
      </c>
      <c r="F74" s="158">
        <f t="shared" si="6"/>
        <v>39.01</v>
      </c>
      <c r="G74" s="159">
        <v>6.077</v>
      </c>
      <c r="H74" s="159">
        <v>6.077</v>
      </c>
      <c r="I74" s="159">
        <v>6.077</v>
      </c>
      <c r="J74" s="158">
        <v>18.231000000000002</v>
      </c>
      <c r="K74" s="159">
        <v>6.077</v>
      </c>
      <c r="L74" s="159">
        <v>0</v>
      </c>
      <c r="M74" s="159">
        <v>0</v>
      </c>
      <c r="N74" s="158">
        <v>6.077</v>
      </c>
      <c r="O74" s="158">
        <v>24.308</v>
      </c>
      <c r="P74" s="159">
        <v>0</v>
      </c>
      <c r="Q74" s="159">
        <v>0</v>
      </c>
      <c r="R74" s="159">
        <v>0</v>
      </c>
      <c r="S74" s="158">
        <v>0</v>
      </c>
      <c r="T74" s="158">
        <v>24.308</v>
      </c>
      <c r="U74" s="159">
        <v>2.548</v>
      </c>
      <c r="V74" s="159">
        <v>6.077</v>
      </c>
      <c r="W74" s="159">
        <v>6.077</v>
      </c>
      <c r="X74" s="158">
        <v>14.702</v>
      </c>
    </row>
    <row r="75" spans="2:24" x14ac:dyDescent="0.25">
      <c r="B75" s="26" t="s">
        <v>63</v>
      </c>
      <c r="C75" s="164">
        <v>8.9480000000000004</v>
      </c>
      <c r="D75" s="164">
        <f t="shared" si="41"/>
        <v>5.8960000000000008</v>
      </c>
      <c r="E75" s="164">
        <v>14.844000000000001</v>
      </c>
      <c r="F75" s="158">
        <f t="shared" si="6"/>
        <v>15.672000000000001</v>
      </c>
      <c r="G75" s="159">
        <v>1.306</v>
      </c>
      <c r="H75" s="159">
        <v>1.306</v>
      </c>
      <c r="I75" s="159">
        <v>1.306</v>
      </c>
      <c r="J75" s="158">
        <v>3.9180000000000001</v>
      </c>
      <c r="K75" s="159">
        <v>1.306</v>
      </c>
      <c r="L75" s="159">
        <v>1.306</v>
      </c>
      <c r="M75" s="159">
        <v>1.306</v>
      </c>
      <c r="N75" s="158">
        <v>3.9180000000000001</v>
      </c>
      <c r="O75" s="158">
        <v>7.8360000000000003</v>
      </c>
      <c r="P75" s="159">
        <v>1.306</v>
      </c>
      <c r="Q75" s="159">
        <v>1.306</v>
      </c>
      <c r="R75" s="159">
        <v>1.306</v>
      </c>
      <c r="S75" s="158">
        <v>3.9180000000000001</v>
      </c>
      <c r="T75" s="158">
        <v>11.754000000000001</v>
      </c>
      <c r="U75" s="159">
        <v>1.306</v>
      </c>
      <c r="V75" s="159">
        <v>1.306</v>
      </c>
      <c r="W75" s="159">
        <v>1.306</v>
      </c>
      <c r="X75" s="158">
        <v>3.9180000000000001</v>
      </c>
    </row>
    <row r="76" spans="2:24" x14ac:dyDescent="0.25">
      <c r="B76" s="26" t="s">
        <v>64</v>
      </c>
      <c r="C76" s="164">
        <v>18.117000000000001</v>
      </c>
      <c r="D76" s="164">
        <f t="shared" si="41"/>
        <v>-12.969000000000001</v>
      </c>
      <c r="E76" s="164">
        <v>5.1479999999999997</v>
      </c>
      <c r="F76" s="158">
        <f t="shared" si="6"/>
        <v>5.1499999999999995</v>
      </c>
      <c r="G76" s="159">
        <v>0.42916666666666664</v>
      </c>
      <c r="H76" s="159">
        <v>0.42916666666666664</v>
      </c>
      <c r="I76" s="159">
        <v>0.42916666666666664</v>
      </c>
      <c r="J76" s="158">
        <v>1.2874999999999999</v>
      </c>
      <c r="K76" s="159">
        <v>0.42916666666666664</v>
      </c>
      <c r="L76" s="159">
        <v>0.42916666666666664</v>
      </c>
      <c r="M76" s="159">
        <v>0.42916666666666664</v>
      </c>
      <c r="N76" s="158">
        <v>1.2874999999999999</v>
      </c>
      <c r="O76" s="158">
        <v>2.5749999999999997</v>
      </c>
      <c r="P76" s="159">
        <v>0.42916666666666664</v>
      </c>
      <c r="Q76" s="159">
        <v>0.42916666666666664</v>
      </c>
      <c r="R76" s="159">
        <v>0.42916666666666664</v>
      </c>
      <c r="S76" s="158">
        <v>1.2874999999999999</v>
      </c>
      <c r="T76" s="158">
        <v>3.8624999999999998</v>
      </c>
      <c r="U76" s="159">
        <v>0.42916666666666664</v>
      </c>
      <c r="V76" s="159">
        <v>0.42916666666666664</v>
      </c>
      <c r="W76" s="159">
        <v>0.42916666666666664</v>
      </c>
      <c r="X76" s="158">
        <v>1.2874999999999999</v>
      </c>
    </row>
    <row r="77" spans="2:24" ht="30" x14ac:dyDescent="0.25">
      <c r="B77" s="33" t="s">
        <v>91</v>
      </c>
      <c r="C77" s="164">
        <v>21.193999999999999</v>
      </c>
      <c r="D77" s="164">
        <f>E77-C77</f>
        <v>-21.193999999999999</v>
      </c>
      <c r="E77" s="164">
        <v>0</v>
      </c>
      <c r="F77" s="158">
        <f t="shared" si="6"/>
        <v>0</v>
      </c>
      <c r="G77" s="159"/>
      <c r="H77" s="159"/>
      <c r="I77" s="159"/>
      <c r="J77" s="158">
        <f t="shared" si="7"/>
        <v>0</v>
      </c>
      <c r="K77" s="159"/>
      <c r="L77" s="159"/>
      <c r="M77" s="159"/>
      <c r="N77" s="158">
        <f t="shared" si="8"/>
        <v>0</v>
      </c>
      <c r="O77" s="158">
        <f t="shared" si="11"/>
        <v>0</v>
      </c>
      <c r="P77" s="159"/>
      <c r="Q77" s="159"/>
      <c r="R77" s="159"/>
      <c r="S77" s="158">
        <f t="shared" si="9"/>
        <v>0</v>
      </c>
      <c r="T77" s="158">
        <f t="shared" si="12"/>
        <v>0</v>
      </c>
      <c r="U77" s="159"/>
      <c r="V77" s="159"/>
      <c r="W77" s="159"/>
      <c r="X77" s="158">
        <f t="shared" si="10"/>
        <v>0</v>
      </c>
    </row>
    <row r="78" spans="2:24" x14ac:dyDescent="0.25">
      <c r="B78" s="26" t="s">
        <v>65</v>
      </c>
      <c r="C78" s="164">
        <v>5.18</v>
      </c>
      <c r="D78" s="164">
        <f t="shared" ref="D78:D87" si="46">E78-C78</f>
        <v>-5.18</v>
      </c>
      <c r="E78" s="164">
        <v>0</v>
      </c>
      <c r="F78" s="158">
        <f t="shared" si="6"/>
        <v>0</v>
      </c>
      <c r="G78" s="159"/>
      <c r="H78" s="159"/>
      <c r="I78" s="159"/>
      <c r="J78" s="158">
        <f t="shared" si="7"/>
        <v>0</v>
      </c>
      <c r="K78" s="159"/>
      <c r="L78" s="159"/>
      <c r="M78" s="159"/>
      <c r="N78" s="158">
        <f t="shared" si="8"/>
        <v>0</v>
      </c>
      <c r="O78" s="158">
        <f t="shared" si="11"/>
        <v>0</v>
      </c>
      <c r="P78" s="159"/>
      <c r="Q78" s="159"/>
      <c r="R78" s="159"/>
      <c r="S78" s="158">
        <f t="shared" si="9"/>
        <v>0</v>
      </c>
      <c r="T78" s="158">
        <f t="shared" si="12"/>
        <v>0</v>
      </c>
      <c r="U78" s="159"/>
      <c r="V78" s="159"/>
      <c r="W78" s="159"/>
      <c r="X78" s="158">
        <f t="shared" si="10"/>
        <v>0</v>
      </c>
    </row>
    <row r="79" spans="2:24" x14ac:dyDescent="0.25">
      <c r="B79" s="27" t="s">
        <v>66</v>
      </c>
      <c r="C79" s="164">
        <f>C80+C81+C82+C83</f>
        <v>701.98599999999999</v>
      </c>
      <c r="D79" s="164">
        <f t="shared" si="46"/>
        <v>-339.178</v>
      </c>
      <c r="E79" s="164">
        <v>362.80799999999999</v>
      </c>
      <c r="F79" s="158">
        <f t="shared" si="6"/>
        <v>652.05552</v>
      </c>
      <c r="G79" s="159">
        <f>SUM(G80:G84)</f>
        <v>54.337960000000002</v>
      </c>
      <c r="H79" s="159">
        <f t="shared" ref="H79:I79" si="47">SUM(H80:H84)</f>
        <v>54.337960000000002</v>
      </c>
      <c r="I79" s="159">
        <f t="shared" si="47"/>
        <v>54.337960000000002</v>
      </c>
      <c r="J79" s="158">
        <f t="shared" si="7"/>
        <v>163.01388</v>
      </c>
      <c r="K79" s="159">
        <f t="shared" ref="K79:M79" si="48">SUM(K80:K84)</f>
        <v>54.337960000000002</v>
      </c>
      <c r="L79" s="159">
        <f t="shared" si="48"/>
        <v>54.337960000000002</v>
      </c>
      <c r="M79" s="159">
        <f t="shared" si="48"/>
        <v>54.337960000000002</v>
      </c>
      <c r="N79" s="158">
        <f t="shared" si="8"/>
        <v>163.01388</v>
      </c>
      <c r="O79" s="158">
        <f t="shared" si="11"/>
        <v>326.02776</v>
      </c>
      <c r="P79" s="159">
        <f t="shared" ref="P79:R79" si="49">SUM(P80:P84)</f>
        <v>54.337960000000002</v>
      </c>
      <c r="Q79" s="159">
        <f t="shared" si="49"/>
        <v>54.337960000000002</v>
      </c>
      <c r="R79" s="159">
        <f t="shared" si="49"/>
        <v>54.337960000000002</v>
      </c>
      <c r="S79" s="158">
        <f t="shared" si="9"/>
        <v>163.01388</v>
      </c>
      <c r="T79" s="158">
        <f t="shared" si="12"/>
        <v>489.04164000000003</v>
      </c>
      <c r="U79" s="159">
        <f t="shared" ref="U79:W79" si="50">SUM(U80:U84)</f>
        <v>54.337960000000002</v>
      </c>
      <c r="V79" s="159">
        <f t="shared" si="50"/>
        <v>54.337960000000002</v>
      </c>
      <c r="W79" s="159">
        <f t="shared" si="50"/>
        <v>54.337960000000002</v>
      </c>
      <c r="X79" s="158">
        <f t="shared" si="10"/>
        <v>163.01388</v>
      </c>
    </row>
    <row r="80" spans="2:24" x14ac:dyDescent="0.25">
      <c r="B80" s="26" t="s">
        <v>67</v>
      </c>
      <c r="C80" s="164">
        <v>181.047</v>
      </c>
      <c r="D80" s="164">
        <f t="shared" si="46"/>
        <v>-122.367</v>
      </c>
      <c r="E80" s="164">
        <v>58.679999999999993</v>
      </c>
      <c r="F80" s="158">
        <f t="shared" si="6"/>
        <v>213</v>
      </c>
      <c r="G80" s="159">
        <v>17.75</v>
      </c>
      <c r="H80" s="159">
        <v>17.75</v>
      </c>
      <c r="I80" s="159">
        <v>17.75</v>
      </c>
      <c r="J80" s="158">
        <v>53.25</v>
      </c>
      <c r="K80" s="159">
        <v>17.75</v>
      </c>
      <c r="L80" s="159">
        <v>17.75</v>
      </c>
      <c r="M80" s="159">
        <v>17.75</v>
      </c>
      <c r="N80" s="158">
        <v>53.25</v>
      </c>
      <c r="O80" s="158">
        <v>106.5</v>
      </c>
      <c r="P80" s="159">
        <v>17.75</v>
      </c>
      <c r="Q80" s="159">
        <v>17.75</v>
      </c>
      <c r="R80" s="159">
        <v>17.75</v>
      </c>
      <c r="S80" s="158">
        <v>53.25</v>
      </c>
      <c r="T80" s="158">
        <v>159.75</v>
      </c>
      <c r="U80" s="159">
        <v>17.75</v>
      </c>
      <c r="V80" s="159">
        <v>17.75</v>
      </c>
      <c r="W80" s="159">
        <v>17.75</v>
      </c>
      <c r="X80" s="158">
        <v>53.25</v>
      </c>
    </row>
    <row r="81" spans="2:24" x14ac:dyDescent="0.25">
      <c r="B81" s="26" t="s">
        <v>68</v>
      </c>
      <c r="C81" s="164">
        <v>73.274000000000001</v>
      </c>
      <c r="D81" s="164">
        <f t="shared" si="46"/>
        <v>-17.185999999999993</v>
      </c>
      <c r="E81" s="164">
        <v>56.088000000000008</v>
      </c>
      <c r="F81" s="158">
        <f t="shared" si="6"/>
        <v>56.088000000000001</v>
      </c>
      <c r="G81" s="159">
        <v>4.6740000000000004</v>
      </c>
      <c r="H81" s="159">
        <v>4.6740000000000004</v>
      </c>
      <c r="I81" s="159">
        <v>4.6740000000000004</v>
      </c>
      <c r="J81" s="158">
        <v>14.022</v>
      </c>
      <c r="K81" s="159">
        <v>4.6740000000000004</v>
      </c>
      <c r="L81" s="159">
        <v>4.6740000000000004</v>
      </c>
      <c r="M81" s="159">
        <v>4.6740000000000004</v>
      </c>
      <c r="N81" s="158">
        <v>14.022</v>
      </c>
      <c r="O81" s="158">
        <v>28.044</v>
      </c>
      <c r="P81" s="159">
        <v>4.6740000000000004</v>
      </c>
      <c r="Q81" s="159">
        <v>4.6740000000000004</v>
      </c>
      <c r="R81" s="159">
        <v>4.6740000000000004</v>
      </c>
      <c r="S81" s="158">
        <v>14.022</v>
      </c>
      <c r="T81" s="158">
        <v>42.066000000000003</v>
      </c>
      <c r="U81" s="159">
        <v>4.6740000000000004</v>
      </c>
      <c r="V81" s="159">
        <v>4.6740000000000004</v>
      </c>
      <c r="W81" s="159">
        <v>4.6740000000000004</v>
      </c>
      <c r="X81" s="158">
        <v>14.022</v>
      </c>
    </row>
    <row r="82" spans="2:24" x14ac:dyDescent="0.25">
      <c r="B82" s="26" t="s">
        <v>69</v>
      </c>
      <c r="C82" s="164">
        <v>445.27</v>
      </c>
      <c r="D82" s="164">
        <f t="shared" si="46"/>
        <v>-203.66199999999998</v>
      </c>
      <c r="E82" s="164">
        <v>241.608</v>
      </c>
      <c r="F82" s="158">
        <f t="shared" si="6"/>
        <v>376.94759999999997</v>
      </c>
      <c r="G82" s="159">
        <v>31.412300000000002</v>
      </c>
      <c r="H82" s="159">
        <v>31.412300000000002</v>
      </c>
      <c r="I82" s="159">
        <v>31.412300000000002</v>
      </c>
      <c r="J82" s="158">
        <v>94.236899999999991</v>
      </c>
      <c r="K82" s="159">
        <v>31.412300000000002</v>
      </c>
      <c r="L82" s="159">
        <v>31.412300000000002</v>
      </c>
      <c r="M82" s="159">
        <v>31.412300000000002</v>
      </c>
      <c r="N82" s="158">
        <v>94.236899999999991</v>
      </c>
      <c r="O82" s="158">
        <v>188.47379999999998</v>
      </c>
      <c r="P82" s="159">
        <v>31.412300000000002</v>
      </c>
      <c r="Q82" s="159">
        <v>31.412300000000002</v>
      </c>
      <c r="R82" s="159">
        <v>31.412300000000002</v>
      </c>
      <c r="S82" s="158">
        <v>94.236899999999991</v>
      </c>
      <c r="T82" s="158">
        <v>282.71069999999997</v>
      </c>
      <c r="U82" s="159">
        <v>31.412300000000002</v>
      </c>
      <c r="V82" s="159">
        <v>31.412300000000002</v>
      </c>
      <c r="W82" s="159">
        <v>31.412300000000002</v>
      </c>
      <c r="X82" s="158">
        <v>94.236899999999991</v>
      </c>
    </row>
    <row r="83" spans="2:24" x14ac:dyDescent="0.25">
      <c r="B83" s="26" t="s">
        <v>82</v>
      </c>
      <c r="C83" s="164">
        <v>2.395</v>
      </c>
      <c r="D83" s="164">
        <f t="shared" si="46"/>
        <v>1.9489999999999994</v>
      </c>
      <c r="E83" s="164">
        <v>4.3439999999999994</v>
      </c>
      <c r="F83" s="158">
        <f t="shared" si="6"/>
        <v>4.0200000000000005</v>
      </c>
      <c r="G83" s="159">
        <v>0.33500000000000002</v>
      </c>
      <c r="H83" s="159">
        <v>0.33500000000000002</v>
      </c>
      <c r="I83" s="159">
        <v>0.33500000000000002</v>
      </c>
      <c r="J83" s="158">
        <v>1.0050000000000001</v>
      </c>
      <c r="K83" s="159">
        <v>0.33500000000000002</v>
      </c>
      <c r="L83" s="159">
        <v>0.33500000000000002</v>
      </c>
      <c r="M83" s="159">
        <v>0.33500000000000002</v>
      </c>
      <c r="N83" s="158">
        <v>1.0050000000000001</v>
      </c>
      <c r="O83" s="158">
        <v>2.0100000000000002</v>
      </c>
      <c r="P83" s="159">
        <v>0.33500000000000002</v>
      </c>
      <c r="Q83" s="159">
        <v>0.33500000000000002</v>
      </c>
      <c r="R83" s="159">
        <v>0.33500000000000002</v>
      </c>
      <c r="S83" s="158">
        <v>1.0050000000000001</v>
      </c>
      <c r="T83" s="158">
        <v>3.0150000000000006</v>
      </c>
      <c r="U83" s="159">
        <v>0.33500000000000002</v>
      </c>
      <c r="V83" s="159">
        <v>0.33500000000000002</v>
      </c>
      <c r="W83" s="159">
        <v>0.33500000000000002</v>
      </c>
      <c r="X83" s="158">
        <v>1.0050000000000001</v>
      </c>
    </row>
    <row r="84" spans="2:24" x14ac:dyDescent="0.25">
      <c r="B84" s="157" t="s">
        <v>290</v>
      </c>
      <c r="C84" s="164">
        <v>2.3849999999999998</v>
      </c>
      <c r="D84" s="164">
        <f t="shared" si="46"/>
        <v>-0.29699999999999971</v>
      </c>
      <c r="E84" s="164">
        <v>2.0880000000000001</v>
      </c>
      <c r="F84" s="158">
        <f t="shared" si="6"/>
        <v>1.9999199999999999</v>
      </c>
      <c r="G84" s="159">
        <v>0.16666</v>
      </c>
      <c r="H84" s="159">
        <v>0.16666</v>
      </c>
      <c r="I84" s="159">
        <v>0.16666</v>
      </c>
      <c r="J84" s="158">
        <v>0.49997999999999998</v>
      </c>
      <c r="K84" s="159">
        <v>0.16666</v>
      </c>
      <c r="L84" s="159">
        <v>0.16666</v>
      </c>
      <c r="M84" s="159">
        <v>0.16666</v>
      </c>
      <c r="N84" s="158">
        <v>0.49997999999999998</v>
      </c>
      <c r="O84" s="158">
        <v>0.99995999999999996</v>
      </c>
      <c r="P84" s="159">
        <v>0.16666</v>
      </c>
      <c r="Q84" s="159">
        <v>0.16666</v>
      </c>
      <c r="R84" s="159">
        <v>0.16666</v>
      </c>
      <c r="S84" s="158">
        <v>0.49997999999999998</v>
      </c>
      <c r="T84" s="158">
        <v>1.4999400000000001</v>
      </c>
      <c r="U84" s="159">
        <v>0.16666</v>
      </c>
      <c r="V84" s="159">
        <v>0.16666</v>
      </c>
      <c r="W84" s="159">
        <v>0.16666</v>
      </c>
      <c r="X84" s="158">
        <v>0.49997999999999998</v>
      </c>
    </row>
    <row r="85" spans="2:24" x14ac:dyDescent="0.25">
      <c r="B85" s="27" t="s">
        <v>70</v>
      </c>
      <c r="C85" s="164">
        <f>C86+C87+C88</f>
        <v>509.81799999999998</v>
      </c>
      <c r="D85" s="164">
        <f t="shared" si="46"/>
        <v>-508.52199999999999</v>
      </c>
      <c r="E85" s="164">
        <v>1.296</v>
      </c>
      <c r="F85" s="158">
        <f t="shared" si="6"/>
        <v>6</v>
      </c>
      <c r="G85" s="159">
        <f>SUM(G86:G88)</f>
        <v>0.5</v>
      </c>
      <c r="H85" s="159">
        <f t="shared" ref="H85:I85" si="51">SUM(H86:H88)</f>
        <v>0.5</v>
      </c>
      <c r="I85" s="159">
        <f t="shared" si="51"/>
        <v>0.5</v>
      </c>
      <c r="J85" s="158">
        <f t="shared" si="7"/>
        <v>1.5</v>
      </c>
      <c r="K85" s="159">
        <f t="shared" ref="K85:M85" si="52">SUM(K86:K88)</f>
        <v>0.5</v>
      </c>
      <c r="L85" s="159">
        <f t="shared" si="52"/>
        <v>0.5</v>
      </c>
      <c r="M85" s="159">
        <f t="shared" si="52"/>
        <v>0.5</v>
      </c>
      <c r="N85" s="158">
        <f t="shared" si="8"/>
        <v>1.5</v>
      </c>
      <c r="O85" s="158">
        <f t="shared" si="11"/>
        <v>3</v>
      </c>
      <c r="P85" s="159">
        <f t="shared" ref="P85:R85" si="53">SUM(P86:P88)</f>
        <v>0.5</v>
      </c>
      <c r="Q85" s="159">
        <f t="shared" si="53"/>
        <v>0.5</v>
      </c>
      <c r="R85" s="159">
        <f t="shared" si="53"/>
        <v>0.5</v>
      </c>
      <c r="S85" s="158">
        <f t="shared" si="9"/>
        <v>1.5</v>
      </c>
      <c r="T85" s="158">
        <f t="shared" si="12"/>
        <v>4.5</v>
      </c>
      <c r="U85" s="159">
        <f t="shared" ref="U85:W85" si="54">SUM(U86:U88)</f>
        <v>0.5</v>
      </c>
      <c r="V85" s="159">
        <f t="shared" si="54"/>
        <v>0.5</v>
      </c>
      <c r="W85" s="159">
        <f t="shared" si="54"/>
        <v>0.5</v>
      </c>
      <c r="X85" s="158">
        <f t="shared" si="10"/>
        <v>1.5</v>
      </c>
    </row>
    <row r="86" spans="2:24" x14ac:dyDescent="0.25">
      <c r="B86" s="26" t="s">
        <v>72</v>
      </c>
      <c r="C86" s="164">
        <v>27.87</v>
      </c>
      <c r="D86" s="164">
        <f t="shared" si="46"/>
        <v>-27.87</v>
      </c>
      <c r="E86" s="164">
        <v>0</v>
      </c>
      <c r="F86" s="158">
        <f t="shared" si="6"/>
        <v>0</v>
      </c>
      <c r="G86" s="159"/>
      <c r="H86" s="159"/>
      <c r="I86" s="159"/>
      <c r="J86" s="158">
        <f t="shared" si="7"/>
        <v>0</v>
      </c>
      <c r="K86" s="159"/>
      <c r="L86" s="159"/>
      <c r="M86" s="159"/>
      <c r="N86" s="158">
        <f t="shared" si="8"/>
        <v>0</v>
      </c>
      <c r="O86" s="158">
        <f t="shared" si="11"/>
        <v>0</v>
      </c>
      <c r="P86" s="159"/>
      <c r="Q86" s="159"/>
      <c r="R86" s="159"/>
      <c r="S86" s="158">
        <f t="shared" si="9"/>
        <v>0</v>
      </c>
      <c r="T86" s="158">
        <f t="shared" si="12"/>
        <v>0</v>
      </c>
      <c r="U86" s="159"/>
      <c r="V86" s="159"/>
      <c r="W86" s="159"/>
      <c r="X86" s="158">
        <f t="shared" si="10"/>
        <v>0</v>
      </c>
    </row>
    <row r="87" spans="2:24" x14ac:dyDescent="0.25">
      <c r="B87" s="26" t="s">
        <v>71</v>
      </c>
      <c r="C87" s="164">
        <v>7.76</v>
      </c>
      <c r="D87" s="164">
        <f t="shared" si="46"/>
        <v>-6.4639999999999995</v>
      </c>
      <c r="E87" s="164">
        <v>1.296</v>
      </c>
      <c r="F87" s="158">
        <f t="shared" si="6"/>
        <v>6</v>
      </c>
      <c r="G87" s="159">
        <v>0.5</v>
      </c>
      <c r="H87" s="159">
        <v>0.5</v>
      </c>
      <c r="I87" s="159">
        <v>0.5</v>
      </c>
      <c r="J87" s="158">
        <v>1.5</v>
      </c>
      <c r="K87" s="159">
        <v>0.5</v>
      </c>
      <c r="L87" s="159">
        <v>0.5</v>
      </c>
      <c r="M87" s="159">
        <v>0.5</v>
      </c>
      <c r="N87" s="158">
        <v>1.5</v>
      </c>
      <c r="O87" s="158">
        <v>3</v>
      </c>
      <c r="P87" s="159">
        <v>0.5</v>
      </c>
      <c r="Q87" s="159">
        <v>0.5</v>
      </c>
      <c r="R87" s="159">
        <v>0.5</v>
      </c>
      <c r="S87" s="158">
        <v>1.5</v>
      </c>
      <c r="T87" s="158">
        <v>4.5</v>
      </c>
      <c r="U87" s="159">
        <v>0.5</v>
      </c>
      <c r="V87" s="159">
        <v>0.5</v>
      </c>
      <c r="W87" s="159">
        <v>0.5</v>
      </c>
      <c r="X87" s="158">
        <v>1.5</v>
      </c>
    </row>
    <row r="88" spans="2:24" x14ac:dyDescent="0.25">
      <c r="B88" s="33" t="s">
        <v>90</v>
      </c>
      <c r="C88" s="164">
        <v>474.18799999999999</v>
      </c>
      <c r="D88" s="164">
        <f>E88-C88</f>
        <v>-474.18799999999999</v>
      </c>
      <c r="E88" s="164">
        <v>0</v>
      </c>
      <c r="F88" s="158">
        <f t="shared" si="6"/>
        <v>0</v>
      </c>
      <c r="G88" s="159"/>
      <c r="H88" s="159"/>
      <c r="I88" s="159"/>
      <c r="J88" s="158">
        <f t="shared" si="7"/>
        <v>0</v>
      </c>
      <c r="K88" s="159">
        <v>0</v>
      </c>
      <c r="L88" s="159">
        <v>0</v>
      </c>
      <c r="M88" s="159"/>
      <c r="N88" s="158">
        <f t="shared" si="8"/>
        <v>0</v>
      </c>
      <c r="O88" s="158">
        <f t="shared" si="11"/>
        <v>0</v>
      </c>
      <c r="P88" s="159"/>
      <c r="Q88" s="159"/>
      <c r="R88" s="159"/>
      <c r="S88" s="158">
        <f t="shared" si="9"/>
        <v>0</v>
      </c>
      <c r="T88" s="158">
        <f t="shared" si="12"/>
        <v>0</v>
      </c>
      <c r="U88" s="159"/>
      <c r="V88" s="159"/>
      <c r="W88" s="159"/>
      <c r="X88" s="158">
        <f t="shared" si="10"/>
        <v>0</v>
      </c>
    </row>
    <row r="89" spans="2:24" x14ac:dyDescent="0.25">
      <c r="B89" s="170" t="s">
        <v>75</v>
      </c>
      <c r="C89" s="164">
        <f>C90+C94</f>
        <v>15959.266827288453</v>
      </c>
      <c r="D89" s="164">
        <f>E89-C89</f>
        <v>9642.7664127115477</v>
      </c>
      <c r="E89" s="164">
        <v>25602.033240000001</v>
      </c>
      <c r="F89" s="158">
        <f t="shared" si="6"/>
        <v>26273.630879999997</v>
      </c>
      <c r="G89" s="159">
        <f t="shared" ref="G89:W89" si="55">G90+G94</f>
        <v>2189.4692399999999</v>
      </c>
      <c r="H89" s="159">
        <f t="shared" si="55"/>
        <v>2189.4692399999999</v>
      </c>
      <c r="I89" s="159">
        <f t="shared" si="55"/>
        <v>2189.4692399999999</v>
      </c>
      <c r="J89" s="158">
        <f t="shared" si="7"/>
        <v>6568.4077199999992</v>
      </c>
      <c r="K89" s="159">
        <f t="shared" si="55"/>
        <v>2189.4692399999999</v>
      </c>
      <c r="L89" s="159">
        <f t="shared" si="55"/>
        <v>2189.4692399999999</v>
      </c>
      <c r="M89" s="159">
        <f t="shared" si="55"/>
        <v>2189.4692399999999</v>
      </c>
      <c r="N89" s="158">
        <f t="shared" si="8"/>
        <v>6568.4077199999992</v>
      </c>
      <c r="O89" s="158">
        <f t="shared" si="11"/>
        <v>13136.815439999998</v>
      </c>
      <c r="P89" s="159">
        <f t="shared" si="55"/>
        <v>2189.4692399999999</v>
      </c>
      <c r="Q89" s="159">
        <f t="shared" si="55"/>
        <v>2189.4692399999999</v>
      </c>
      <c r="R89" s="159">
        <f t="shared" si="55"/>
        <v>2189.4692399999999</v>
      </c>
      <c r="S89" s="158">
        <f t="shared" si="9"/>
        <v>6568.4077199999992</v>
      </c>
      <c r="T89" s="158">
        <f t="shared" si="12"/>
        <v>19705.223159999998</v>
      </c>
      <c r="U89" s="159">
        <f t="shared" si="55"/>
        <v>2189.4692399999999</v>
      </c>
      <c r="V89" s="159">
        <f t="shared" si="55"/>
        <v>2189.4692399999999</v>
      </c>
      <c r="W89" s="159">
        <f t="shared" si="55"/>
        <v>2189.4692399999999</v>
      </c>
      <c r="X89" s="158">
        <f t="shared" si="10"/>
        <v>6568.4077199999992</v>
      </c>
    </row>
    <row r="90" spans="2:24" x14ac:dyDescent="0.25">
      <c r="B90" s="40" t="s">
        <v>80</v>
      </c>
      <c r="C90" s="164">
        <f>C91+C92+C93</f>
        <v>12258.92822</v>
      </c>
      <c r="D90" s="164">
        <f>D91+D92+D93</f>
        <v>7404.6917799999983</v>
      </c>
      <c r="E90" s="164">
        <v>19663.62</v>
      </c>
      <c r="F90" s="158">
        <f t="shared" si="6"/>
        <v>20179.439999999999</v>
      </c>
      <c r="G90" s="159">
        <f>G91+G92</f>
        <v>1681.62</v>
      </c>
      <c r="H90" s="159">
        <f t="shared" ref="H90:W90" si="56">H91+H92+H93</f>
        <v>1681.62</v>
      </c>
      <c r="I90" s="159">
        <f t="shared" si="56"/>
        <v>1681.62</v>
      </c>
      <c r="J90" s="158">
        <f t="shared" si="7"/>
        <v>5044.8599999999997</v>
      </c>
      <c r="K90" s="159">
        <f t="shared" si="56"/>
        <v>1681.62</v>
      </c>
      <c r="L90" s="159">
        <f t="shared" si="56"/>
        <v>1681.62</v>
      </c>
      <c r="M90" s="159">
        <f t="shared" si="56"/>
        <v>1681.62</v>
      </c>
      <c r="N90" s="158">
        <f t="shared" si="8"/>
        <v>5044.8599999999997</v>
      </c>
      <c r="O90" s="158">
        <f t="shared" si="11"/>
        <v>10089.719999999999</v>
      </c>
      <c r="P90" s="159">
        <f t="shared" si="56"/>
        <v>1681.62</v>
      </c>
      <c r="Q90" s="159">
        <f t="shared" si="56"/>
        <v>1681.62</v>
      </c>
      <c r="R90" s="159">
        <f t="shared" si="56"/>
        <v>1681.62</v>
      </c>
      <c r="S90" s="158">
        <f t="shared" si="9"/>
        <v>5044.8599999999997</v>
      </c>
      <c r="T90" s="158">
        <f t="shared" si="12"/>
        <v>15134.579999999998</v>
      </c>
      <c r="U90" s="159">
        <f t="shared" si="56"/>
        <v>1681.62</v>
      </c>
      <c r="V90" s="159">
        <f t="shared" si="56"/>
        <v>1681.62</v>
      </c>
      <c r="W90" s="159">
        <f t="shared" si="56"/>
        <v>1681.62</v>
      </c>
      <c r="X90" s="158">
        <f t="shared" si="10"/>
        <v>5044.8599999999997</v>
      </c>
    </row>
    <row r="91" spans="2:24" x14ac:dyDescent="0.25">
      <c r="B91" s="39" t="s">
        <v>76</v>
      </c>
      <c r="C91" s="168">
        <v>8271.9449999999997</v>
      </c>
      <c r="D91" s="168">
        <f t="shared" ref="D91:D92" si="57">E91-C91</f>
        <v>5673.1349999999984</v>
      </c>
      <c r="E91" s="164">
        <v>13945.079999999998</v>
      </c>
      <c r="F91" s="158">
        <f t="shared" si="6"/>
        <v>14385.912</v>
      </c>
      <c r="G91" s="159">
        <v>1198.826</v>
      </c>
      <c r="H91" s="159">
        <v>1198.826</v>
      </c>
      <c r="I91" s="159">
        <v>1198.826</v>
      </c>
      <c r="J91" s="158">
        <f t="shared" si="7"/>
        <v>3596.4780000000001</v>
      </c>
      <c r="K91" s="159">
        <v>1198.826</v>
      </c>
      <c r="L91" s="159">
        <v>1198.826</v>
      </c>
      <c r="M91" s="159">
        <v>1198.826</v>
      </c>
      <c r="N91" s="158">
        <f t="shared" si="8"/>
        <v>3596.4780000000001</v>
      </c>
      <c r="O91" s="158">
        <f t="shared" si="11"/>
        <v>7192.9560000000001</v>
      </c>
      <c r="P91" s="159">
        <v>1198.826</v>
      </c>
      <c r="Q91" s="159">
        <v>1198.826</v>
      </c>
      <c r="R91" s="159">
        <v>1198.826</v>
      </c>
      <c r="S91" s="158">
        <f t="shared" si="9"/>
        <v>3596.4780000000001</v>
      </c>
      <c r="T91" s="158">
        <f t="shared" si="12"/>
        <v>10789.434000000001</v>
      </c>
      <c r="U91" s="159">
        <v>1198.826</v>
      </c>
      <c r="V91" s="159">
        <v>1198.826</v>
      </c>
      <c r="W91" s="159">
        <v>1198.826</v>
      </c>
      <c r="X91" s="158">
        <f t="shared" si="10"/>
        <v>3596.4780000000001</v>
      </c>
    </row>
    <row r="92" spans="2:24" ht="13.5" customHeight="1" x14ac:dyDescent="0.25">
      <c r="B92" s="39" t="s">
        <v>77</v>
      </c>
      <c r="C92" s="168">
        <v>3986.9832200000001</v>
      </c>
      <c r="D92" s="168">
        <f t="shared" si="57"/>
        <v>1731.5567799999999</v>
      </c>
      <c r="E92" s="164">
        <v>5718.54</v>
      </c>
      <c r="F92" s="158">
        <f t="shared" si="6"/>
        <v>5793.5280000000002</v>
      </c>
      <c r="G92" s="159">
        <v>482.79399999999998</v>
      </c>
      <c r="H92" s="159">
        <v>482.79399999999998</v>
      </c>
      <c r="I92" s="159">
        <v>482.79399999999998</v>
      </c>
      <c r="J92" s="158">
        <f t="shared" si="7"/>
        <v>1448.3820000000001</v>
      </c>
      <c r="K92" s="159">
        <v>482.79399999999998</v>
      </c>
      <c r="L92" s="159">
        <v>482.79399999999998</v>
      </c>
      <c r="M92" s="159">
        <v>482.79399999999998</v>
      </c>
      <c r="N92" s="158">
        <f t="shared" si="8"/>
        <v>1448.3820000000001</v>
      </c>
      <c r="O92" s="158">
        <f t="shared" si="11"/>
        <v>2896.7640000000001</v>
      </c>
      <c r="P92" s="159">
        <v>482.79399999999998</v>
      </c>
      <c r="Q92" s="159">
        <v>482.79399999999998</v>
      </c>
      <c r="R92" s="159">
        <v>482.79399999999998</v>
      </c>
      <c r="S92" s="158">
        <f t="shared" si="9"/>
        <v>1448.3820000000001</v>
      </c>
      <c r="T92" s="158">
        <f t="shared" si="12"/>
        <v>4345.1460000000006</v>
      </c>
      <c r="U92" s="159">
        <v>482.79399999999998</v>
      </c>
      <c r="V92" s="159">
        <v>482.79399999999998</v>
      </c>
      <c r="W92" s="159">
        <v>482.79399999999998</v>
      </c>
      <c r="X92" s="158">
        <f t="shared" si="10"/>
        <v>1448.3820000000001</v>
      </c>
    </row>
    <row r="93" spans="2:24" ht="1.5" hidden="1" customHeight="1" x14ac:dyDescent="0.25">
      <c r="B93" s="39" t="s">
        <v>78</v>
      </c>
      <c r="C93" s="168">
        <v>0</v>
      </c>
      <c r="D93" s="168">
        <v>0</v>
      </c>
      <c r="E93" s="164">
        <v>0</v>
      </c>
      <c r="F93" s="158">
        <f t="shared" si="6"/>
        <v>0</v>
      </c>
      <c r="G93" s="159">
        <v>0</v>
      </c>
      <c r="H93" s="159">
        <v>0</v>
      </c>
      <c r="I93" s="159">
        <v>0</v>
      </c>
      <c r="J93" s="158">
        <f t="shared" si="7"/>
        <v>0</v>
      </c>
      <c r="K93" s="159">
        <v>0</v>
      </c>
      <c r="L93" s="159">
        <v>0</v>
      </c>
      <c r="M93" s="159">
        <v>0</v>
      </c>
      <c r="N93" s="158">
        <f t="shared" si="8"/>
        <v>0</v>
      </c>
      <c r="O93" s="158">
        <f t="shared" si="11"/>
        <v>0</v>
      </c>
      <c r="P93" s="159"/>
      <c r="Q93" s="159"/>
      <c r="R93" s="159"/>
      <c r="S93" s="158">
        <f t="shared" si="9"/>
        <v>0</v>
      </c>
      <c r="T93" s="158">
        <f t="shared" si="12"/>
        <v>0</v>
      </c>
      <c r="U93" s="159"/>
      <c r="V93" s="159"/>
      <c r="W93" s="159"/>
      <c r="X93" s="158">
        <f t="shared" si="10"/>
        <v>0</v>
      </c>
    </row>
    <row r="94" spans="2:24" x14ac:dyDescent="0.25">
      <c r="B94" s="40" t="s">
        <v>79</v>
      </c>
      <c r="C94" s="164">
        <f>C95+C96+C97</f>
        <v>3700.3386072884532</v>
      </c>
      <c r="D94" s="164">
        <f>D95+D96+D97</f>
        <v>2236.2169175599993</v>
      </c>
      <c r="E94" s="164">
        <v>5938.4132399999999</v>
      </c>
      <c r="F94" s="158">
        <f t="shared" si="6"/>
        <v>6094.1908800000001</v>
      </c>
      <c r="G94" s="159">
        <f t="shared" ref="G94:W94" si="58">G95+G96+G97</f>
        <v>507.84924000000001</v>
      </c>
      <c r="H94" s="159">
        <f t="shared" si="58"/>
        <v>507.84924000000001</v>
      </c>
      <c r="I94" s="159">
        <f t="shared" si="58"/>
        <v>507.84924000000001</v>
      </c>
      <c r="J94" s="158">
        <f t="shared" si="7"/>
        <v>1523.54772</v>
      </c>
      <c r="K94" s="159">
        <f t="shared" si="58"/>
        <v>507.84924000000001</v>
      </c>
      <c r="L94" s="159">
        <f t="shared" si="58"/>
        <v>507.84924000000001</v>
      </c>
      <c r="M94" s="159">
        <f t="shared" si="58"/>
        <v>507.84924000000001</v>
      </c>
      <c r="N94" s="158">
        <f t="shared" si="8"/>
        <v>1523.54772</v>
      </c>
      <c r="O94" s="158">
        <f t="shared" si="11"/>
        <v>3047.0954400000001</v>
      </c>
      <c r="P94" s="159">
        <f t="shared" si="58"/>
        <v>507.84924000000001</v>
      </c>
      <c r="Q94" s="159">
        <f t="shared" si="58"/>
        <v>507.84924000000001</v>
      </c>
      <c r="R94" s="159">
        <f t="shared" si="58"/>
        <v>507.84924000000001</v>
      </c>
      <c r="S94" s="158">
        <f t="shared" si="9"/>
        <v>1523.54772</v>
      </c>
      <c r="T94" s="158">
        <f t="shared" si="12"/>
        <v>4570.6431599999996</v>
      </c>
      <c r="U94" s="159">
        <f t="shared" si="58"/>
        <v>507.84924000000001</v>
      </c>
      <c r="V94" s="159">
        <f t="shared" si="58"/>
        <v>507.84924000000001</v>
      </c>
      <c r="W94" s="159">
        <f t="shared" si="58"/>
        <v>507.84924000000001</v>
      </c>
      <c r="X94" s="158">
        <f t="shared" si="10"/>
        <v>1523.54772</v>
      </c>
    </row>
    <row r="95" spans="2:24" x14ac:dyDescent="0.25">
      <c r="B95" s="39" t="s">
        <v>76</v>
      </c>
      <c r="C95" s="168">
        <v>2494.8850000000002</v>
      </c>
      <c r="D95" s="168">
        <f>D91*0.302</f>
        <v>1713.2867699999995</v>
      </c>
      <c r="E95" s="164">
        <v>4211.4141599999994</v>
      </c>
      <c r="F95" s="158">
        <f t="shared" ref="F95:F110" si="59">X95+T95</f>
        <v>4344.5454239999999</v>
      </c>
      <c r="G95" s="159">
        <f>G91*30.2%</f>
        <v>362.04545200000001</v>
      </c>
      <c r="H95" s="159">
        <f t="shared" ref="H95:I95" si="60">H91*30.2%</f>
        <v>362.04545200000001</v>
      </c>
      <c r="I95" s="159">
        <f t="shared" si="60"/>
        <v>362.04545200000001</v>
      </c>
      <c r="J95" s="158">
        <f t="shared" ref="J95:J111" si="61">SUM(G95:I95)</f>
        <v>1086.136356</v>
      </c>
      <c r="K95" s="159">
        <f>K91*30.2%</f>
        <v>362.04545200000001</v>
      </c>
      <c r="L95" s="159">
        <f t="shared" ref="L95:M95" si="62">L91*30.2%</f>
        <v>362.04545200000001</v>
      </c>
      <c r="M95" s="159">
        <f t="shared" si="62"/>
        <v>362.04545200000001</v>
      </c>
      <c r="N95" s="158">
        <f t="shared" ref="N95:N111" si="63">SUM(K95:M95)</f>
        <v>1086.136356</v>
      </c>
      <c r="O95" s="158">
        <f t="shared" si="11"/>
        <v>2172.272712</v>
      </c>
      <c r="P95" s="159">
        <f>P91*30.2%</f>
        <v>362.04545200000001</v>
      </c>
      <c r="Q95" s="159">
        <f t="shared" ref="Q95:R95" si="64">Q91*30.2%</f>
        <v>362.04545200000001</v>
      </c>
      <c r="R95" s="159">
        <f t="shared" si="64"/>
        <v>362.04545200000001</v>
      </c>
      <c r="S95" s="158">
        <f t="shared" ref="S95:S111" si="65">SUM(P95:R95)</f>
        <v>1086.136356</v>
      </c>
      <c r="T95" s="158">
        <f t="shared" si="12"/>
        <v>3258.4090679999999</v>
      </c>
      <c r="U95" s="159">
        <f>U91*30.2%</f>
        <v>362.04545200000001</v>
      </c>
      <c r="V95" s="159">
        <f t="shared" ref="V95:W95" si="66">V91*30.2%</f>
        <v>362.04545200000001</v>
      </c>
      <c r="W95" s="159">
        <f t="shared" si="66"/>
        <v>362.04545200000001</v>
      </c>
      <c r="X95" s="158">
        <f t="shared" ref="X95:X111" si="67">SUM(U95:W95)</f>
        <v>1086.136356</v>
      </c>
    </row>
    <row r="96" spans="2:24" ht="17.25" customHeight="1" x14ac:dyDescent="0.25">
      <c r="B96" s="39" t="s">
        <v>77</v>
      </c>
      <c r="C96" s="168">
        <v>1205.453607288453</v>
      </c>
      <c r="D96" s="168">
        <f t="shared" ref="D96:D97" si="68">D92*0.302</f>
        <v>522.93014755999991</v>
      </c>
      <c r="E96" s="164">
        <v>1726.99908</v>
      </c>
      <c r="F96" s="158">
        <f t="shared" si="59"/>
        <v>1749.645456</v>
      </c>
      <c r="G96" s="159">
        <f t="shared" ref="G96:I97" si="69">G92*30.2%</f>
        <v>145.803788</v>
      </c>
      <c r="H96" s="159">
        <f t="shared" si="69"/>
        <v>145.803788</v>
      </c>
      <c r="I96" s="159">
        <f t="shared" si="69"/>
        <v>145.803788</v>
      </c>
      <c r="J96" s="158">
        <f t="shared" si="61"/>
        <v>437.41136399999999</v>
      </c>
      <c r="K96" s="159">
        <f t="shared" ref="K96:M97" si="70">K92*30.2%</f>
        <v>145.803788</v>
      </c>
      <c r="L96" s="159">
        <f t="shared" si="70"/>
        <v>145.803788</v>
      </c>
      <c r="M96" s="159">
        <f t="shared" si="70"/>
        <v>145.803788</v>
      </c>
      <c r="N96" s="158">
        <f t="shared" si="63"/>
        <v>437.41136399999999</v>
      </c>
      <c r="O96" s="158">
        <f t="shared" si="11"/>
        <v>874.82272799999998</v>
      </c>
      <c r="P96" s="159">
        <f t="shared" ref="P96:R97" si="71">P92*30.2%</f>
        <v>145.803788</v>
      </c>
      <c r="Q96" s="159">
        <f t="shared" si="71"/>
        <v>145.803788</v>
      </c>
      <c r="R96" s="159">
        <f t="shared" si="71"/>
        <v>145.803788</v>
      </c>
      <c r="S96" s="158">
        <f t="shared" si="65"/>
        <v>437.41136399999999</v>
      </c>
      <c r="T96" s="158">
        <f t="shared" si="12"/>
        <v>1312.2340919999999</v>
      </c>
      <c r="U96" s="159">
        <f t="shared" ref="U96:W97" si="72">U92*30.2%</f>
        <v>145.803788</v>
      </c>
      <c r="V96" s="159">
        <f t="shared" si="72"/>
        <v>145.803788</v>
      </c>
      <c r="W96" s="159">
        <f t="shared" si="72"/>
        <v>145.803788</v>
      </c>
      <c r="X96" s="158">
        <f t="shared" si="67"/>
        <v>437.41136399999999</v>
      </c>
    </row>
    <row r="97" spans="2:24" ht="0.75" customHeight="1" x14ac:dyDescent="0.25">
      <c r="B97" s="37" t="s">
        <v>78</v>
      </c>
      <c r="C97" s="168">
        <v>0</v>
      </c>
      <c r="D97" s="168">
        <f t="shared" si="68"/>
        <v>0</v>
      </c>
      <c r="E97" s="164">
        <v>0</v>
      </c>
      <c r="F97" s="158">
        <f t="shared" si="59"/>
        <v>0</v>
      </c>
      <c r="G97" s="159">
        <f t="shared" si="69"/>
        <v>0</v>
      </c>
      <c r="H97" s="159">
        <f t="shared" si="69"/>
        <v>0</v>
      </c>
      <c r="I97" s="159">
        <f t="shared" si="69"/>
        <v>0</v>
      </c>
      <c r="J97" s="158">
        <f t="shared" si="61"/>
        <v>0</v>
      </c>
      <c r="K97" s="159">
        <f t="shared" si="70"/>
        <v>0</v>
      </c>
      <c r="L97" s="159">
        <f t="shared" si="70"/>
        <v>0</v>
      </c>
      <c r="M97" s="159">
        <f t="shared" si="70"/>
        <v>0</v>
      </c>
      <c r="N97" s="158">
        <f t="shared" si="63"/>
        <v>0</v>
      </c>
      <c r="O97" s="158">
        <f t="shared" ref="O97:O109" si="73">J97+N97</f>
        <v>0</v>
      </c>
      <c r="P97" s="159">
        <f t="shared" si="71"/>
        <v>0</v>
      </c>
      <c r="Q97" s="159">
        <f t="shared" si="71"/>
        <v>0</v>
      </c>
      <c r="R97" s="159">
        <f t="shared" si="71"/>
        <v>0</v>
      </c>
      <c r="S97" s="158">
        <f t="shared" si="65"/>
        <v>0</v>
      </c>
      <c r="T97" s="158">
        <f t="shared" ref="T97:T110" si="74">O97+S97</f>
        <v>0</v>
      </c>
      <c r="U97" s="159">
        <f t="shared" si="72"/>
        <v>0</v>
      </c>
      <c r="V97" s="159">
        <f t="shared" si="72"/>
        <v>0</v>
      </c>
      <c r="W97" s="159">
        <f t="shared" si="72"/>
        <v>0</v>
      </c>
      <c r="X97" s="158">
        <f t="shared" si="67"/>
        <v>0</v>
      </c>
    </row>
    <row r="98" spans="2:24" x14ac:dyDescent="0.25">
      <c r="B98" s="26"/>
      <c r="C98" s="164">
        <v>0</v>
      </c>
      <c r="D98" s="164">
        <v>0</v>
      </c>
      <c r="E98" s="164">
        <v>0</v>
      </c>
      <c r="F98" s="158">
        <f t="shared" si="59"/>
        <v>0</v>
      </c>
      <c r="G98" s="159">
        <v>0</v>
      </c>
      <c r="H98" s="159">
        <v>0</v>
      </c>
      <c r="I98" s="159">
        <v>0</v>
      </c>
      <c r="J98" s="158">
        <f t="shared" si="61"/>
        <v>0</v>
      </c>
      <c r="K98" s="159">
        <v>0</v>
      </c>
      <c r="L98" s="159">
        <v>0</v>
      </c>
      <c r="M98" s="159">
        <v>0</v>
      </c>
      <c r="N98" s="158">
        <f t="shared" si="63"/>
        <v>0</v>
      </c>
      <c r="O98" s="158">
        <f t="shared" si="73"/>
        <v>0</v>
      </c>
      <c r="P98" s="159"/>
      <c r="Q98" s="159"/>
      <c r="R98" s="159"/>
      <c r="S98" s="158">
        <f t="shared" si="65"/>
        <v>0</v>
      </c>
      <c r="T98" s="158">
        <f t="shared" si="74"/>
        <v>0</v>
      </c>
      <c r="U98" s="159"/>
      <c r="V98" s="159"/>
      <c r="W98" s="159"/>
      <c r="X98" s="158">
        <f t="shared" si="67"/>
        <v>0</v>
      </c>
    </row>
    <row r="99" spans="2:24" ht="37.5" x14ac:dyDescent="0.25">
      <c r="B99" s="38" t="s">
        <v>95</v>
      </c>
      <c r="C99" s="164">
        <v>2015.04</v>
      </c>
      <c r="D99" s="164">
        <f t="shared" ref="D99:D105" si="75">E99-C99</f>
        <v>-1733.0580479999999</v>
      </c>
      <c r="E99" s="164">
        <v>281.98195199999998</v>
      </c>
      <c r="F99" s="158">
        <f t="shared" si="59"/>
        <v>0</v>
      </c>
      <c r="G99" s="159">
        <f>G100+G103</f>
        <v>0</v>
      </c>
      <c r="H99" s="159">
        <f t="shared" ref="H99:I99" si="76">H100+H103</f>
        <v>0</v>
      </c>
      <c r="I99" s="159">
        <f t="shared" si="76"/>
        <v>0</v>
      </c>
      <c r="J99" s="158">
        <f t="shared" si="61"/>
        <v>0</v>
      </c>
      <c r="K99" s="159">
        <f t="shared" ref="K99:M99" si="77">K100+K103</f>
        <v>0</v>
      </c>
      <c r="L99" s="159">
        <f t="shared" si="77"/>
        <v>0</v>
      </c>
      <c r="M99" s="159">
        <f t="shared" si="77"/>
        <v>0</v>
      </c>
      <c r="N99" s="158">
        <f t="shared" si="63"/>
        <v>0</v>
      </c>
      <c r="O99" s="158">
        <f t="shared" si="73"/>
        <v>0</v>
      </c>
      <c r="P99" s="159">
        <f t="shared" ref="P99:R99" si="78">P100+P103</f>
        <v>0</v>
      </c>
      <c r="Q99" s="159">
        <f t="shared" si="78"/>
        <v>0</v>
      </c>
      <c r="R99" s="159">
        <f t="shared" si="78"/>
        <v>0</v>
      </c>
      <c r="S99" s="158">
        <f t="shared" si="65"/>
        <v>0</v>
      </c>
      <c r="T99" s="158">
        <f t="shared" si="74"/>
        <v>0</v>
      </c>
      <c r="U99" s="159">
        <f t="shared" ref="U99:W99" si="79">U100+U103</f>
        <v>0</v>
      </c>
      <c r="V99" s="159">
        <f t="shared" si="79"/>
        <v>0</v>
      </c>
      <c r="W99" s="159">
        <f t="shared" si="79"/>
        <v>0</v>
      </c>
      <c r="X99" s="158">
        <f t="shared" si="67"/>
        <v>0</v>
      </c>
    </row>
    <row r="100" spans="2:24" x14ac:dyDescent="0.25">
      <c r="B100" s="39" t="s">
        <v>113</v>
      </c>
      <c r="C100" s="164">
        <f>C101+C102</f>
        <v>339.18731500000001</v>
      </c>
      <c r="D100" s="164">
        <f t="shared" si="75"/>
        <v>-122.61131500000005</v>
      </c>
      <c r="E100" s="164">
        <v>216.57599999999996</v>
      </c>
      <c r="F100" s="158">
        <f t="shared" si="59"/>
        <v>0</v>
      </c>
      <c r="G100" s="159"/>
      <c r="H100" s="159"/>
      <c r="I100" s="159"/>
      <c r="J100" s="158"/>
      <c r="K100" s="159"/>
      <c r="L100" s="159"/>
      <c r="M100" s="159"/>
      <c r="N100" s="158"/>
      <c r="O100" s="158"/>
      <c r="P100" s="159"/>
      <c r="Q100" s="159"/>
      <c r="R100" s="159"/>
      <c r="S100" s="158"/>
      <c r="T100" s="158"/>
      <c r="U100" s="159"/>
      <c r="V100" s="159"/>
      <c r="W100" s="159"/>
      <c r="X100" s="158"/>
    </row>
    <row r="101" spans="2:24" x14ac:dyDescent="0.25">
      <c r="B101" s="40" t="s">
        <v>78</v>
      </c>
      <c r="C101" s="164">
        <v>133.05287999999999</v>
      </c>
      <c r="D101" s="164">
        <f t="shared" si="75"/>
        <v>83.523119999999977</v>
      </c>
      <c r="E101" s="164">
        <v>216.57599999999996</v>
      </c>
      <c r="F101" s="158">
        <f t="shared" si="59"/>
        <v>0</v>
      </c>
      <c r="G101" s="159"/>
      <c r="H101" s="159"/>
      <c r="I101" s="159"/>
      <c r="J101" s="158"/>
      <c r="K101" s="159"/>
      <c r="L101" s="159"/>
      <c r="M101" s="159"/>
      <c r="N101" s="158"/>
      <c r="O101" s="158"/>
      <c r="P101" s="159"/>
      <c r="Q101" s="159"/>
      <c r="R101" s="159"/>
      <c r="S101" s="158"/>
      <c r="T101" s="158"/>
      <c r="U101" s="159"/>
      <c r="V101" s="159"/>
      <c r="W101" s="159"/>
      <c r="X101" s="158"/>
    </row>
    <row r="102" spans="2:24" x14ac:dyDescent="0.25">
      <c r="B102" s="39" t="s">
        <v>114</v>
      </c>
      <c r="C102" s="164">
        <v>206.13443500000002</v>
      </c>
      <c r="D102" s="164">
        <f t="shared" si="75"/>
        <v>-206.13443500000002</v>
      </c>
      <c r="E102" s="164">
        <v>0</v>
      </c>
      <c r="F102" s="158">
        <f t="shared" si="59"/>
        <v>0</v>
      </c>
      <c r="G102" s="159"/>
      <c r="H102" s="159"/>
      <c r="I102" s="159"/>
      <c r="J102" s="158"/>
      <c r="K102" s="159"/>
      <c r="L102" s="159"/>
      <c r="M102" s="159"/>
      <c r="N102" s="158"/>
      <c r="O102" s="158"/>
      <c r="P102" s="159"/>
      <c r="Q102" s="159"/>
      <c r="R102" s="159"/>
      <c r="S102" s="158"/>
      <c r="T102" s="158"/>
      <c r="U102" s="159"/>
      <c r="V102" s="159"/>
      <c r="W102" s="159"/>
      <c r="X102" s="158"/>
    </row>
    <row r="103" spans="2:24" x14ac:dyDescent="0.25">
      <c r="B103" s="40" t="s">
        <v>115</v>
      </c>
      <c r="C103" s="164">
        <f>C104+C105</f>
        <v>102.43545973489999</v>
      </c>
      <c r="D103" s="164">
        <f t="shared" si="75"/>
        <v>-37.029507734900008</v>
      </c>
      <c r="E103" s="164">
        <v>65.405951999999985</v>
      </c>
      <c r="F103" s="158">
        <f t="shared" si="59"/>
        <v>0</v>
      </c>
      <c r="G103" s="159"/>
      <c r="H103" s="159"/>
      <c r="I103" s="159"/>
      <c r="J103" s="158"/>
      <c r="K103" s="159"/>
      <c r="L103" s="159"/>
      <c r="M103" s="159"/>
      <c r="N103" s="158"/>
      <c r="O103" s="158"/>
      <c r="P103" s="159"/>
      <c r="Q103" s="159"/>
      <c r="R103" s="159"/>
      <c r="S103" s="158"/>
      <c r="T103" s="158"/>
      <c r="U103" s="159"/>
      <c r="V103" s="159"/>
      <c r="W103" s="159"/>
      <c r="X103" s="158"/>
    </row>
    <row r="104" spans="2:24" x14ac:dyDescent="0.25">
      <c r="B104" s="39" t="s">
        <v>78</v>
      </c>
      <c r="C104" s="164">
        <v>40.182860364899994</v>
      </c>
      <c r="D104" s="164">
        <f t="shared" si="75"/>
        <v>25.223091635099991</v>
      </c>
      <c r="E104" s="164">
        <v>65.405951999999985</v>
      </c>
      <c r="F104" s="158">
        <f t="shared" si="59"/>
        <v>0</v>
      </c>
      <c r="G104" s="159"/>
      <c r="H104" s="159"/>
      <c r="I104" s="159"/>
      <c r="J104" s="158"/>
      <c r="K104" s="159"/>
      <c r="L104" s="159"/>
      <c r="M104" s="159"/>
      <c r="N104" s="158"/>
      <c r="O104" s="158"/>
      <c r="P104" s="159"/>
      <c r="Q104" s="159"/>
      <c r="R104" s="159"/>
      <c r="S104" s="158"/>
      <c r="T104" s="158"/>
      <c r="U104" s="159"/>
      <c r="V104" s="159"/>
      <c r="W104" s="159"/>
      <c r="X104" s="158"/>
    </row>
    <row r="105" spans="2:24" x14ac:dyDescent="0.25">
      <c r="B105" s="40" t="s">
        <v>114</v>
      </c>
      <c r="C105" s="169">
        <v>62.252599369999999</v>
      </c>
      <c r="D105" s="164">
        <f t="shared" si="75"/>
        <v>-62.252599369999999</v>
      </c>
      <c r="E105" s="164">
        <v>0</v>
      </c>
      <c r="F105" s="158">
        <f t="shared" si="59"/>
        <v>0</v>
      </c>
      <c r="G105" s="159">
        <f>G102*0.302</f>
        <v>0</v>
      </c>
      <c r="H105" s="159">
        <f t="shared" ref="H105:I105" si="80">H102*0.302</f>
        <v>0</v>
      </c>
      <c r="I105" s="159">
        <f t="shared" si="80"/>
        <v>0</v>
      </c>
      <c r="J105" s="158">
        <f t="shared" si="61"/>
        <v>0</v>
      </c>
      <c r="K105" s="159">
        <f t="shared" ref="K105:M105" si="81">K102*0.302</f>
        <v>0</v>
      </c>
      <c r="L105" s="159">
        <f t="shared" si="81"/>
        <v>0</v>
      </c>
      <c r="M105" s="159">
        <f t="shared" si="81"/>
        <v>0</v>
      </c>
      <c r="N105" s="158">
        <f t="shared" si="63"/>
        <v>0</v>
      </c>
      <c r="O105" s="158">
        <f t="shared" ref="O105" si="82">J105+N105</f>
        <v>0</v>
      </c>
      <c r="P105" s="159"/>
      <c r="Q105" s="159"/>
      <c r="R105" s="159"/>
      <c r="S105" s="158">
        <f t="shared" si="65"/>
        <v>0</v>
      </c>
      <c r="T105" s="158">
        <f t="shared" ref="T105" si="83">O105+S105</f>
        <v>0</v>
      </c>
      <c r="U105" s="159"/>
      <c r="V105" s="159"/>
      <c r="W105" s="159"/>
      <c r="X105" s="158">
        <f t="shared" si="67"/>
        <v>0</v>
      </c>
    </row>
    <row r="106" spans="2:24" ht="21" x14ac:dyDescent="0.25">
      <c r="B106" s="30" t="s">
        <v>92</v>
      </c>
      <c r="C106" s="164">
        <f>C107+C108+C109</f>
        <v>109.83</v>
      </c>
      <c r="D106" s="164">
        <f t="shared" ref="D106" si="84">D107+D108+D109</f>
        <v>13</v>
      </c>
      <c r="E106" s="164">
        <v>0</v>
      </c>
      <c r="F106" s="158">
        <f t="shared" si="59"/>
        <v>0</v>
      </c>
      <c r="G106" s="158">
        <f t="shared" ref="G106:W106" si="85">G107+G108+G109</f>
        <v>0</v>
      </c>
      <c r="H106" s="158">
        <f t="shared" si="85"/>
        <v>0</v>
      </c>
      <c r="I106" s="158">
        <f t="shared" si="85"/>
        <v>0</v>
      </c>
      <c r="J106" s="158">
        <f t="shared" si="61"/>
        <v>0</v>
      </c>
      <c r="K106" s="158">
        <f t="shared" si="85"/>
        <v>0</v>
      </c>
      <c r="L106" s="158">
        <f t="shared" si="85"/>
        <v>0</v>
      </c>
      <c r="M106" s="158">
        <f t="shared" si="85"/>
        <v>0</v>
      </c>
      <c r="N106" s="158">
        <f t="shared" si="63"/>
        <v>0</v>
      </c>
      <c r="O106" s="158">
        <f t="shared" si="73"/>
        <v>0</v>
      </c>
      <c r="P106" s="158">
        <f t="shared" si="85"/>
        <v>0</v>
      </c>
      <c r="Q106" s="158">
        <f t="shared" si="85"/>
        <v>0</v>
      </c>
      <c r="R106" s="158">
        <f t="shared" si="85"/>
        <v>0</v>
      </c>
      <c r="S106" s="158">
        <f t="shared" si="65"/>
        <v>0</v>
      </c>
      <c r="T106" s="158">
        <f t="shared" si="74"/>
        <v>0</v>
      </c>
      <c r="U106" s="158">
        <f t="shared" si="85"/>
        <v>0</v>
      </c>
      <c r="V106" s="158">
        <f t="shared" si="85"/>
        <v>0</v>
      </c>
      <c r="W106" s="158">
        <f t="shared" si="85"/>
        <v>0</v>
      </c>
      <c r="X106" s="158">
        <f t="shared" si="67"/>
        <v>0</v>
      </c>
    </row>
    <row r="107" spans="2:24" x14ac:dyDescent="0.25">
      <c r="B107" s="29" t="s">
        <v>73</v>
      </c>
      <c r="C107" s="164">
        <v>109.83</v>
      </c>
      <c r="D107" s="164">
        <v>13</v>
      </c>
      <c r="E107" s="164">
        <v>0</v>
      </c>
      <c r="F107" s="158">
        <f t="shared" si="59"/>
        <v>0</v>
      </c>
      <c r="G107" s="159"/>
      <c r="H107" s="159"/>
      <c r="I107" s="159"/>
      <c r="J107" s="158">
        <f t="shared" si="61"/>
        <v>0</v>
      </c>
      <c r="K107" s="159"/>
      <c r="L107" s="159"/>
      <c r="M107" s="159"/>
      <c r="N107" s="158">
        <f t="shared" si="63"/>
        <v>0</v>
      </c>
      <c r="O107" s="158">
        <f t="shared" si="73"/>
        <v>0</v>
      </c>
      <c r="P107" s="159"/>
      <c r="Q107" s="159"/>
      <c r="R107" s="159"/>
      <c r="S107" s="158">
        <f t="shared" si="65"/>
        <v>0</v>
      </c>
      <c r="T107" s="158">
        <f t="shared" si="74"/>
        <v>0</v>
      </c>
      <c r="U107" s="159"/>
      <c r="V107" s="159"/>
      <c r="W107" s="159"/>
      <c r="X107" s="158">
        <f t="shared" si="67"/>
        <v>0</v>
      </c>
    </row>
    <row r="108" spans="2:24" x14ac:dyDescent="0.25">
      <c r="B108" s="29" t="s">
        <v>74</v>
      </c>
      <c r="C108" s="164">
        <v>0</v>
      </c>
      <c r="D108" s="164">
        <v>0</v>
      </c>
      <c r="E108" s="164">
        <v>0</v>
      </c>
      <c r="F108" s="158">
        <f t="shared" si="59"/>
        <v>0</v>
      </c>
      <c r="G108" s="159"/>
      <c r="H108" s="159"/>
      <c r="I108" s="159"/>
      <c r="J108" s="158">
        <f t="shared" si="61"/>
        <v>0</v>
      </c>
      <c r="K108" s="159"/>
      <c r="L108" s="159"/>
      <c r="M108" s="159"/>
      <c r="N108" s="158">
        <f t="shared" si="63"/>
        <v>0</v>
      </c>
      <c r="O108" s="158">
        <f t="shared" si="73"/>
        <v>0</v>
      </c>
      <c r="P108" s="159"/>
      <c r="Q108" s="159"/>
      <c r="R108" s="159"/>
      <c r="S108" s="158">
        <f t="shared" si="65"/>
        <v>0</v>
      </c>
      <c r="T108" s="158">
        <f t="shared" si="74"/>
        <v>0</v>
      </c>
      <c r="U108" s="159"/>
      <c r="V108" s="159"/>
      <c r="W108" s="159"/>
      <c r="X108" s="158">
        <f t="shared" si="67"/>
        <v>0</v>
      </c>
    </row>
    <row r="109" spans="2:24" x14ac:dyDescent="0.25">
      <c r="B109" s="29" t="s">
        <v>93</v>
      </c>
      <c r="C109" s="164">
        <v>0</v>
      </c>
      <c r="D109" s="164">
        <v>0</v>
      </c>
      <c r="E109" s="164">
        <v>0</v>
      </c>
      <c r="F109" s="158">
        <f t="shared" si="59"/>
        <v>0</v>
      </c>
      <c r="G109" s="159"/>
      <c r="H109" s="159"/>
      <c r="I109" s="159"/>
      <c r="J109" s="158">
        <f t="shared" si="61"/>
        <v>0</v>
      </c>
      <c r="K109" s="159"/>
      <c r="L109" s="159"/>
      <c r="M109" s="159"/>
      <c r="N109" s="158">
        <f t="shared" si="63"/>
        <v>0</v>
      </c>
      <c r="O109" s="158">
        <f t="shared" si="73"/>
        <v>0</v>
      </c>
      <c r="P109" s="159"/>
      <c r="Q109" s="159"/>
      <c r="R109" s="159"/>
      <c r="S109" s="158">
        <f t="shared" si="65"/>
        <v>0</v>
      </c>
      <c r="T109" s="158">
        <f t="shared" si="74"/>
        <v>0</v>
      </c>
      <c r="U109" s="159"/>
      <c r="V109" s="159"/>
      <c r="W109" s="159"/>
      <c r="X109" s="158">
        <f t="shared" si="67"/>
        <v>0</v>
      </c>
    </row>
    <row r="110" spans="2:24" ht="30" x14ac:dyDescent="0.25">
      <c r="B110" s="42" t="s">
        <v>116</v>
      </c>
      <c r="C110" s="164"/>
      <c r="D110" s="164"/>
      <c r="E110" s="164">
        <v>0</v>
      </c>
      <c r="F110" s="158">
        <f t="shared" si="59"/>
        <v>0</v>
      </c>
      <c r="G110" s="159"/>
      <c r="H110" s="159"/>
      <c r="I110" s="159"/>
      <c r="J110" s="158">
        <f t="shared" si="61"/>
        <v>0</v>
      </c>
      <c r="K110" s="159"/>
      <c r="L110" s="159"/>
      <c r="M110" s="159"/>
      <c r="N110" s="158">
        <f t="shared" si="63"/>
        <v>0</v>
      </c>
      <c r="O110" s="158">
        <f>J110+N110</f>
        <v>0</v>
      </c>
      <c r="P110" s="159"/>
      <c r="Q110" s="159"/>
      <c r="R110" s="159"/>
      <c r="S110" s="158">
        <f t="shared" si="65"/>
        <v>0</v>
      </c>
      <c r="T110" s="158">
        <f t="shared" si="74"/>
        <v>0</v>
      </c>
      <c r="U110" s="159"/>
      <c r="V110" s="159"/>
      <c r="W110" s="159"/>
      <c r="X110" s="158">
        <f t="shared" si="67"/>
        <v>0</v>
      </c>
    </row>
    <row r="111" spans="2:24" ht="30.75" thickBot="1" x14ac:dyDescent="0.3">
      <c r="B111" s="32" t="s">
        <v>117</v>
      </c>
      <c r="C111" s="164">
        <v>0</v>
      </c>
      <c r="D111" s="164">
        <v>0</v>
      </c>
      <c r="E111" s="164">
        <v>0</v>
      </c>
      <c r="F111" s="158">
        <v>0</v>
      </c>
      <c r="G111" s="159"/>
      <c r="H111" s="159"/>
      <c r="I111" s="159"/>
      <c r="J111" s="158">
        <f t="shared" si="61"/>
        <v>0</v>
      </c>
      <c r="K111" s="159"/>
      <c r="L111" s="159"/>
      <c r="M111" s="159"/>
      <c r="N111" s="158">
        <f t="shared" si="63"/>
        <v>0</v>
      </c>
      <c r="O111" s="158"/>
      <c r="P111" s="159"/>
      <c r="Q111" s="159"/>
      <c r="R111" s="159"/>
      <c r="S111" s="158">
        <f t="shared" si="65"/>
        <v>0</v>
      </c>
      <c r="T111" s="158"/>
      <c r="U111" s="159"/>
      <c r="V111" s="159"/>
      <c r="W111" s="159"/>
      <c r="X111" s="158">
        <f t="shared" si="67"/>
        <v>0</v>
      </c>
    </row>
    <row r="112" spans="2:24" ht="15.75" thickBot="1" x14ac:dyDescent="0.3">
      <c r="B112" s="32" t="s">
        <v>118</v>
      </c>
      <c r="C112" s="164">
        <f>C14-C29</f>
        <v>-2988.2558272884489</v>
      </c>
      <c r="D112" s="164">
        <f t="shared" ref="D112" si="86">D14-D29</f>
        <v>-4767.2033647115531</v>
      </c>
      <c r="E112" s="164">
        <v>-7755.4591920000021</v>
      </c>
      <c r="F112" s="158">
        <f t="shared" ref="F112:X112" si="87">F14-F29</f>
        <v>-7404.9168955961941</v>
      </c>
      <c r="G112" s="229">
        <f t="shared" si="87"/>
        <v>861.8912909398</v>
      </c>
      <c r="H112" s="229">
        <f t="shared" si="87"/>
        <v>368.56630886369976</v>
      </c>
      <c r="I112" s="229">
        <f t="shared" si="87"/>
        <v>-84.838096395999855</v>
      </c>
      <c r="J112" s="158">
        <f t="shared" si="87"/>
        <v>1145.6195034075008</v>
      </c>
      <c r="K112" s="229">
        <f t="shared" si="87"/>
        <v>-522.39979901479956</v>
      </c>
      <c r="L112" s="229">
        <f t="shared" si="87"/>
        <v>-1318.9843527666667</v>
      </c>
      <c r="M112" s="229">
        <f t="shared" si="87"/>
        <v>-1609.5938081666666</v>
      </c>
      <c r="N112" s="158">
        <f t="shared" si="87"/>
        <v>-3450.9779599481317</v>
      </c>
      <c r="O112" s="158">
        <f t="shared" si="87"/>
        <v>-2305.3584565406309</v>
      </c>
      <c r="P112" s="229">
        <f t="shared" si="87"/>
        <v>-1423.4652298182668</v>
      </c>
      <c r="Q112" s="229">
        <f t="shared" si="87"/>
        <v>-1496.2918269810666</v>
      </c>
      <c r="R112" s="229">
        <f t="shared" si="87"/>
        <v>-1440.603515650866</v>
      </c>
      <c r="S112" s="158">
        <f t="shared" si="87"/>
        <v>-4360.3605724501986</v>
      </c>
      <c r="T112" s="158">
        <f t="shared" si="87"/>
        <v>-6665.7190289908285</v>
      </c>
      <c r="U112" s="229">
        <f t="shared" si="87"/>
        <v>-985.68870528536672</v>
      </c>
      <c r="V112" s="229">
        <f t="shared" si="87"/>
        <v>-295.4978579399999</v>
      </c>
      <c r="W112" s="229">
        <f t="shared" si="87"/>
        <v>541.98869662000061</v>
      </c>
      <c r="X112" s="158">
        <f t="shared" si="87"/>
        <v>-739.19786660536556</v>
      </c>
    </row>
    <row r="113" spans="2:25" ht="60.75" thickBot="1" x14ac:dyDescent="0.3">
      <c r="B113" s="32" t="s">
        <v>119</v>
      </c>
      <c r="C113" s="164"/>
      <c r="D113" s="164"/>
      <c r="E113" s="164"/>
      <c r="F113" s="158"/>
      <c r="G113" s="159"/>
      <c r="H113" s="159"/>
      <c r="I113" s="159"/>
      <c r="J113" s="158">
        <f t="shared" ref="J113:J116" si="88">G113+H113+I113</f>
        <v>0</v>
      </c>
      <c r="K113" s="159"/>
      <c r="L113" s="159"/>
      <c r="M113" s="159"/>
      <c r="N113" s="158">
        <f t="shared" ref="N113:N116" si="89">K113+L113+M113</f>
        <v>0</v>
      </c>
      <c r="O113" s="158">
        <f t="shared" ref="O113:O116" si="90">J113+N113</f>
        <v>0</v>
      </c>
      <c r="P113" s="159"/>
      <c r="Q113" s="159"/>
      <c r="R113" s="159"/>
      <c r="S113" s="158">
        <f t="shared" ref="S113:S116" si="91">P113+Q113+R113</f>
        <v>0</v>
      </c>
      <c r="T113" s="158">
        <f t="shared" ref="T113:T116" si="92">O113+S113</f>
        <v>0</v>
      </c>
      <c r="U113" s="159"/>
      <c r="V113" s="159"/>
      <c r="W113" s="159"/>
      <c r="X113" s="158">
        <f t="shared" ref="X113:X116" si="93">U113+V113+W113</f>
        <v>0</v>
      </c>
      <c r="Y113" s="41"/>
    </row>
    <row r="114" spans="2:25" ht="30.75" thickBot="1" x14ac:dyDescent="0.3">
      <c r="B114" s="32" t="s">
        <v>120</v>
      </c>
      <c r="C114" s="164">
        <v>79</v>
      </c>
      <c r="D114" s="164">
        <v>82</v>
      </c>
      <c r="E114" s="164">
        <v>73.333333333333329</v>
      </c>
      <c r="F114" s="158">
        <f>(T114+X114)/2</f>
        <v>70</v>
      </c>
      <c r="G114" s="159">
        <f>20+50</f>
        <v>70</v>
      </c>
      <c r="H114" s="159">
        <f t="shared" ref="H114:I114" si="94">20+50</f>
        <v>70</v>
      </c>
      <c r="I114" s="159">
        <f t="shared" si="94"/>
        <v>70</v>
      </c>
      <c r="J114" s="158">
        <f>(G114+H114+I114)/3</f>
        <v>70</v>
      </c>
      <c r="K114" s="159">
        <f>20+50</f>
        <v>70</v>
      </c>
      <c r="L114" s="159">
        <f>20+46</f>
        <v>66</v>
      </c>
      <c r="M114" s="159">
        <f>20+46</f>
        <v>66</v>
      </c>
      <c r="N114" s="158">
        <f>(K114+L114+M114)/3</f>
        <v>67.333333333333329</v>
      </c>
      <c r="O114" s="158">
        <f>(N114+J114)/2</f>
        <v>68.666666666666657</v>
      </c>
      <c r="P114" s="159">
        <f>20+50</f>
        <v>70</v>
      </c>
      <c r="Q114" s="159">
        <f t="shared" ref="Q114:R114" si="95">20+50</f>
        <v>70</v>
      </c>
      <c r="R114" s="159">
        <f t="shared" si="95"/>
        <v>70</v>
      </c>
      <c r="S114" s="158">
        <f>(P114+Q114+R114)/3</f>
        <v>70</v>
      </c>
      <c r="T114" s="158">
        <f>(O114+S114)/2</f>
        <v>69.333333333333329</v>
      </c>
      <c r="U114" s="159">
        <f>20+50+2</f>
        <v>72</v>
      </c>
      <c r="V114" s="159">
        <f>20+50</f>
        <v>70</v>
      </c>
      <c r="W114" s="159">
        <f>20+50</f>
        <v>70</v>
      </c>
      <c r="X114" s="159">
        <f>(U114+V114+W114)/3</f>
        <v>70.666666666666671</v>
      </c>
    </row>
    <row r="115" spans="2:25" ht="30.75" thickBot="1" x14ac:dyDescent="0.3">
      <c r="B115" s="31" t="s">
        <v>121</v>
      </c>
      <c r="C115" s="164">
        <f>C90/9/C114*1000</f>
        <v>17241.811842475385</v>
      </c>
      <c r="D115" s="164">
        <f>D90/3/D114*1000</f>
        <v>30100.37308943089</v>
      </c>
      <c r="E115" s="164">
        <v>21789.875726895618</v>
      </c>
      <c r="F115" s="158">
        <f>(T115+X115)/2</f>
        <v>23045.945393217891</v>
      </c>
      <c r="G115" s="159">
        <f>(G90+G100)/G114*1000</f>
        <v>24023.142857142855</v>
      </c>
      <c r="H115" s="159">
        <f>(H90+H100)/H114*1000</f>
        <v>24023.142857142855</v>
      </c>
      <c r="I115" s="159">
        <f>(I90+I100)/I114*1000</f>
        <v>24023.142857142855</v>
      </c>
      <c r="J115" s="158">
        <f>(G115+H115+I115)/3</f>
        <v>24023.142857142855</v>
      </c>
      <c r="K115" s="159">
        <f>(K90+K100)/K114*1000</f>
        <v>24023.142857142855</v>
      </c>
      <c r="L115" s="159">
        <f>(L90+L100)/L114*1000</f>
        <v>25479.090909090908</v>
      </c>
      <c r="M115" s="159">
        <f>(M90+M100)/M114*1000</f>
        <v>25479.090909090908</v>
      </c>
      <c r="N115" s="158">
        <f>(K115+L115+M115)/3</f>
        <v>24993.774891774894</v>
      </c>
      <c r="O115" s="158">
        <f>(N115+J115)/2</f>
        <v>24508.458874458876</v>
      </c>
      <c r="P115" s="159">
        <f>(P90+P100)/P114*1000</f>
        <v>24023.142857142855</v>
      </c>
      <c r="Q115" s="159">
        <f>(Q90+Q100)/Q114*1000</f>
        <v>24023.142857142855</v>
      </c>
      <c r="R115" s="159">
        <f>(R90+R100)/R114*1000</f>
        <v>24023.142857142855</v>
      </c>
      <c r="S115" s="158">
        <v>20073.91</v>
      </c>
      <c r="T115" s="158">
        <f>(O115+S115)/2</f>
        <v>22291.184437229436</v>
      </c>
      <c r="U115" s="159">
        <f>(U90+U100)/U114*1000</f>
        <v>23355.833333333332</v>
      </c>
      <c r="V115" s="159">
        <f>(V90+V100)/V114*1000</f>
        <v>24023.142857142855</v>
      </c>
      <c r="W115" s="159">
        <f>(W90+W100)/W114*1000</f>
        <v>24023.142857142855</v>
      </c>
      <c r="X115" s="158">
        <f>(U115+V115+W115)/3</f>
        <v>23800.706349206346</v>
      </c>
    </row>
    <row r="116" spans="2:25" ht="30.75" thickBot="1" x14ac:dyDescent="0.3">
      <c r="B116" s="32" t="s">
        <v>122</v>
      </c>
      <c r="C116" s="164"/>
      <c r="D116" s="164"/>
      <c r="E116" s="164"/>
      <c r="F116" s="158"/>
      <c r="G116" s="159"/>
      <c r="H116" s="159"/>
      <c r="I116" s="159"/>
      <c r="J116" s="158">
        <f t="shared" si="88"/>
        <v>0</v>
      </c>
      <c r="K116" s="159"/>
      <c r="L116" s="159"/>
      <c r="M116" s="159"/>
      <c r="N116" s="158">
        <f t="shared" si="89"/>
        <v>0</v>
      </c>
      <c r="O116" s="158">
        <f t="shared" si="90"/>
        <v>0</v>
      </c>
      <c r="P116" s="159"/>
      <c r="Q116" s="159"/>
      <c r="R116" s="159"/>
      <c r="S116" s="158">
        <f t="shared" si="91"/>
        <v>0</v>
      </c>
      <c r="T116" s="158">
        <f t="shared" si="92"/>
        <v>0</v>
      </c>
      <c r="U116" s="159"/>
      <c r="V116" s="159"/>
      <c r="W116" s="159"/>
      <c r="X116" s="158">
        <f t="shared" si="93"/>
        <v>0</v>
      </c>
    </row>
    <row r="117" spans="2:25" x14ac:dyDescent="0.25">
      <c r="B117" s="1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</row>
    <row r="118" spans="2:25" x14ac:dyDescent="0.25"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</row>
    <row r="119" spans="2:25" ht="11.25" customHeight="1" x14ac:dyDescent="0.25">
      <c r="B119" s="267"/>
      <c r="C119" s="267"/>
      <c r="D119" s="267"/>
      <c r="E119" s="267"/>
      <c r="F119" s="267"/>
    </row>
    <row r="120" spans="2:25" x14ac:dyDescent="0.25">
      <c r="E120" s="41"/>
    </row>
    <row r="123" spans="2:25" hidden="1" x14ac:dyDescent="0.25"/>
    <row r="124" spans="2:25" hidden="1" x14ac:dyDescent="0.25"/>
  </sheetData>
  <mergeCells count="10">
    <mergeCell ref="B119:F119"/>
    <mergeCell ref="K5:M5"/>
    <mergeCell ref="B10:B12"/>
    <mergeCell ref="E10:E12"/>
    <mergeCell ref="F10:X10"/>
    <mergeCell ref="F11:F12"/>
    <mergeCell ref="G11:X11"/>
    <mergeCell ref="F7:U7"/>
    <mergeCell ref="C10:C12"/>
    <mergeCell ref="D10:D12"/>
  </mergeCells>
  <printOptions horizontalCentered="1"/>
  <pageMargins left="0" right="0" top="0.59055118110236227" bottom="0" header="0" footer="0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"/>
  <sheetViews>
    <sheetView topLeftCell="D68" workbookViewId="0">
      <selection activeCell="E71" sqref="E71"/>
    </sheetView>
  </sheetViews>
  <sheetFormatPr defaultRowHeight="15" x14ac:dyDescent="0.25"/>
  <cols>
    <col min="1" max="1" width="5.140625" customWidth="1"/>
    <col min="2" max="23" width="10.7109375" customWidth="1"/>
  </cols>
  <sheetData>
    <row r="1" spans="1:23" x14ac:dyDescent="0.25">
      <c r="A1" s="51"/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3"/>
      <c r="Q1" s="51"/>
      <c r="R1" s="51"/>
      <c r="S1" s="51"/>
      <c r="T1" s="51"/>
      <c r="U1" s="51"/>
      <c r="V1" s="51"/>
      <c r="W1" s="54"/>
    </row>
    <row r="2" spans="1:23" x14ac:dyDescent="0.25">
      <c r="A2" s="55" t="s">
        <v>132</v>
      </c>
      <c r="B2" s="56"/>
      <c r="C2" s="56"/>
      <c r="D2" s="56"/>
      <c r="E2" s="56"/>
      <c r="F2" s="56"/>
      <c r="G2" s="56"/>
      <c r="H2" s="56"/>
      <c r="I2" s="56"/>
      <c r="J2" s="56"/>
      <c r="K2" s="51"/>
      <c r="L2" s="51"/>
      <c r="M2" s="51"/>
      <c r="N2" s="51"/>
      <c r="O2" s="51"/>
      <c r="P2" s="53"/>
      <c r="Q2" s="51"/>
      <c r="R2" s="51"/>
      <c r="S2" s="51"/>
      <c r="T2" s="51"/>
      <c r="U2" s="51"/>
      <c r="V2" s="51"/>
      <c r="W2" s="54"/>
    </row>
    <row r="3" spans="1:23" x14ac:dyDescent="0.25">
      <c r="A3" s="293" t="s">
        <v>133</v>
      </c>
      <c r="B3" s="294"/>
      <c r="C3" s="294"/>
      <c r="D3" s="294"/>
      <c r="E3" s="294"/>
      <c r="F3" s="56"/>
      <c r="G3" s="56"/>
      <c r="H3" s="56"/>
      <c r="I3" s="56"/>
      <c r="J3" s="56"/>
      <c r="K3" s="51"/>
      <c r="L3" s="51"/>
      <c r="M3" s="51"/>
      <c r="N3" s="51"/>
      <c r="O3" s="51"/>
      <c r="P3" s="53"/>
      <c r="Q3" s="51"/>
      <c r="R3" s="51"/>
      <c r="S3" s="51"/>
      <c r="T3" s="51"/>
      <c r="U3" s="51"/>
      <c r="V3" s="51"/>
      <c r="W3" s="54"/>
    </row>
    <row r="4" spans="1:23" ht="57.75" x14ac:dyDescent="0.25">
      <c r="A4" s="57"/>
      <c r="B4" s="58"/>
      <c r="C4" s="58" t="s">
        <v>134</v>
      </c>
      <c r="D4" s="58"/>
      <c r="E4" s="56"/>
      <c r="F4" s="56"/>
      <c r="G4" s="56"/>
      <c r="H4" s="51"/>
      <c r="I4" s="51"/>
      <c r="J4" s="51"/>
      <c r="K4" s="51"/>
      <c r="L4" s="51"/>
      <c r="M4" s="51"/>
      <c r="N4" s="51"/>
      <c r="O4" s="51"/>
      <c r="P4" s="53"/>
      <c r="Q4" s="51"/>
      <c r="R4" s="51"/>
      <c r="S4" s="51"/>
      <c r="T4" s="51"/>
      <c r="U4" s="51"/>
      <c r="V4" s="51"/>
      <c r="W4" s="54"/>
    </row>
    <row r="5" spans="1:23" ht="28.5" x14ac:dyDescent="0.25">
      <c r="A5" s="295" t="s">
        <v>135</v>
      </c>
      <c r="B5" s="291" t="s">
        <v>22</v>
      </c>
      <c r="C5" s="298"/>
      <c r="D5" s="295" t="s">
        <v>136</v>
      </c>
      <c r="E5" s="59"/>
      <c r="F5" s="60"/>
      <c r="G5" s="60"/>
      <c r="H5" s="288" t="s">
        <v>137</v>
      </c>
      <c r="I5" s="60"/>
      <c r="J5" s="60"/>
      <c r="K5" s="60"/>
      <c r="L5" s="288" t="s">
        <v>138</v>
      </c>
      <c r="M5" s="288" t="s">
        <v>139</v>
      </c>
      <c r="N5" s="60"/>
      <c r="O5" s="60"/>
      <c r="P5" s="61"/>
      <c r="Q5" s="62" t="s">
        <v>140</v>
      </c>
      <c r="R5" s="288" t="s">
        <v>141</v>
      </c>
      <c r="S5" s="60"/>
      <c r="T5" s="60"/>
      <c r="U5" s="60"/>
      <c r="V5" s="288" t="s">
        <v>142</v>
      </c>
      <c r="W5" s="309" t="s">
        <v>143</v>
      </c>
    </row>
    <row r="6" spans="1:23" x14ac:dyDescent="0.25">
      <c r="A6" s="296"/>
      <c r="B6" s="299"/>
      <c r="C6" s="300"/>
      <c r="D6" s="303"/>
      <c r="E6" s="295" t="s">
        <v>2</v>
      </c>
      <c r="F6" s="295" t="s">
        <v>3</v>
      </c>
      <c r="G6" s="295" t="s">
        <v>4</v>
      </c>
      <c r="H6" s="289"/>
      <c r="I6" s="305" t="s">
        <v>11</v>
      </c>
      <c r="J6" s="295" t="s">
        <v>12</v>
      </c>
      <c r="K6" s="291" t="s">
        <v>13</v>
      </c>
      <c r="L6" s="289"/>
      <c r="M6" s="307"/>
      <c r="N6" s="305" t="s">
        <v>14</v>
      </c>
      <c r="O6" s="295" t="s">
        <v>15</v>
      </c>
      <c r="P6" s="311" t="s">
        <v>16</v>
      </c>
      <c r="Q6" s="63"/>
      <c r="R6" s="307"/>
      <c r="S6" s="305" t="s">
        <v>17</v>
      </c>
      <c r="T6" s="295" t="s">
        <v>18</v>
      </c>
      <c r="U6" s="291" t="s">
        <v>19</v>
      </c>
      <c r="V6" s="289"/>
      <c r="W6" s="310"/>
    </row>
    <row r="7" spans="1:23" x14ac:dyDescent="0.25">
      <c r="A7" s="297"/>
      <c r="B7" s="301"/>
      <c r="C7" s="302"/>
      <c r="D7" s="304"/>
      <c r="E7" s="297"/>
      <c r="F7" s="297"/>
      <c r="G7" s="297"/>
      <c r="H7" s="290"/>
      <c r="I7" s="306"/>
      <c r="J7" s="297"/>
      <c r="K7" s="292"/>
      <c r="L7" s="290"/>
      <c r="M7" s="308"/>
      <c r="N7" s="306"/>
      <c r="O7" s="297"/>
      <c r="P7" s="312"/>
      <c r="Q7" s="64"/>
      <c r="R7" s="308"/>
      <c r="S7" s="306"/>
      <c r="T7" s="297"/>
      <c r="U7" s="292"/>
      <c r="V7" s="290"/>
      <c r="W7" s="310"/>
    </row>
    <row r="8" spans="1:23" x14ac:dyDescent="0.25">
      <c r="A8" s="65" t="s">
        <v>144</v>
      </c>
      <c r="B8" s="66"/>
      <c r="C8" s="66"/>
      <c r="D8" s="66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68"/>
      <c r="R8" s="68"/>
      <c r="S8" s="68"/>
      <c r="T8" s="68"/>
      <c r="U8" s="68"/>
      <c r="V8" s="68"/>
      <c r="W8" s="70"/>
    </row>
    <row r="9" spans="1:23" x14ac:dyDescent="0.25">
      <c r="A9" s="71" t="s">
        <v>145</v>
      </c>
      <c r="B9" s="314" t="s">
        <v>146</v>
      </c>
      <c r="C9" s="314"/>
      <c r="D9" s="72" t="s">
        <v>147</v>
      </c>
      <c r="E9" s="73">
        <v>0.103771</v>
      </c>
      <c r="F9" s="73">
        <v>9.201899999999999E-2</v>
      </c>
      <c r="G9" s="73">
        <v>7.5593999999999995E-2</v>
      </c>
      <c r="H9" s="74">
        <v>0.27138400000000001</v>
      </c>
      <c r="I9" s="74">
        <v>6.4891999999999991E-2</v>
      </c>
      <c r="J9" s="74">
        <v>0</v>
      </c>
      <c r="K9" s="74">
        <v>0</v>
      </c>
      <c r="L9" s="75">
        <v>6.4891999999999991E-2</v>
      </c>
      <c r="M9" s="75">
        <v>0.33627600000000002</v>
      </c>
      <c r="N9" s="74">
        <v>0</v>
      </c>
      <c r="O9" s="74">
        <v>0</v>
      </c>
      <c r="P9" s="74">
        <v>0</v>
      </c>
      <c r="Q9" s="75">
        <v>0</v>
      </c>
      <c r="R9" s="75">
        <v>0.33627600000000002</v>
      </c>
      <c r="S9" s="74">
        <v>2.1276000000000003E-2</v>
      </c>
      <c r="T9" s="74">
        <v>7.408300000000001E-2</v>
      </c>
      <c r="U9" s="74">
        <v>9.4677999999999998E-2</v>
      </c>
      <c r="V9" s="75">
        <v>0.19003700000000001</v>
      </c>
      <c r="W9" s="76">
        <v>0.52631300000000003</v>
      </c>
    </row>
    <row r="10" spans="1:23" x14ac:dyDescent="0.25">
      <c r="A10" s="77" t="s">
        <v>148</v>
      </c>
      <c r="B10" s="315" t="s">
        <v>149</v>
      </c>
      <c r="C10" s="315"/>
      <c r="D10" s="78" t="s">
        <v>147</v>
      </c>
      <c r="E10" s="79">
        <v>4.5110000000000003E-3</v>
      </c>
      <c r="F10" s="79">
        <v>3.7890000000000003E-3</v>
      </c>
      <c r="G10" s="80">
        <v>3.1540000000000001E-3</v>
      </c>
      <c r="H10" s="81">
        <v>1.1454000000000001E-2</v>
      </c>
      <c r="I10" s="79">
        <v>2.6720000000000003E-3</v>
      </c>
      <c r="J10" s="79">
        <v>0</v>
      </c>
      <c r="K10" s="80">
        <v>0</v>
      </c>
      <c r="L10" s="81">
        <v>2.6720000000000003E-3</v>
      </c>
      <c r="M10" s="81">
        <v>1.4126000000000001E-2</v>
      </c>
      <c r="N10" s="79">
        <v>0</v>
      </c>
      <c r="O10" s="79">
        <v>0</v>
      </c>
      <c r="P10" s="80">
        <v>0</v>
      </c>
      <c r="Q10" s="81">
        <v>0</v>
      </c>
      <c r="R10" s="82">
        <v>1.4126000000000001E-2</v>
      </c>
      <c r="S10" s="79">
        <v>8.7600000000000004E-4</v>
      </c>
      <c r="T10" s="79">
        <v>2.8029999999999999E-3</v>
      </c>
      <c r="U10" s="80">
        <v>3.898E-3</v>
      </c>
      <c r="V10" s="81">
        <v>7.5770000000000004E-3</v>
      </c>
      <c r="W10" s="83">
        <v>2.1703E-2</v>
      </c>
    </row>
    <row r="11" spans="1:23" x14ac:dyDescent="0.25">
      <c r="A11" s="84" t="s">
        <v>150</v>
      </c>
      <c r="B11" s="316" t="s">
        <v>151</v>
      </c>
      <c r="C11" s="317"/>
      <c r="D11" s="78" t="s">
        <v>147</v>
      </c>
      <c r="E11" s="82">
        <v>9.9260000000000001E-2</v>
      </c>
      <c r="F11" s="82">
        <v>8.8229999999999989E-2</v>
      </c>
      <c r="G11" s="82">
        <v>7.2439999999999991E-2</v>
      </c>
      <c r="H11" s="82">
        <v>0.25992999999999999</v>
      </c>
      <c r="I11" s="82">
        <v>6.2219999999999998E-2</v>
      </c>
      <c r="J11" s="82">
        <v>0</v>
      </c>
      <c r="K11" s="82">
        <v>0</v>
      </c>
      <c r="L11" s="82">
        <v>6.2219999999999998E-2</v>
      </c>
      <c r="M11" s="82">
        <v>0.32214999999999999</v>
      </c>
      <c r="N11" s="82">
        <v>0</v>
      </c>
      <c r="O11" s="82">
        <v>0</v>
      </c>
      <c r="P11" s="82">
        <v>0</v>
      </c>
      <c r="Q11" s="82">
        <v>0</v>
      </c>
      <c r="R11" s="82">
        <v>0.32214999999999999</v>
      </c>
      <c r="S11" s="82">
        <v>2.0400000000000001E-2</v>
      </c>
      <c r="T11" s="82">
        <v>6.5280000000000005E-2</v>
      </c>
      <c r="U11" s="82">
        <v>9.078E-2</v>
      </c>
      <c r="V11" s="82">
        <v>0.17646000000000001</v>
      </c>
      <c r="W11" s="85">
        <v>0.49861</v>
      </c>
    </row>
    <row r="12" spans="1:23" x14ac:dyDescent="0.25">
      <c r="A12" s="77" t="s">
        <v>152</v>
      </c>
      <c r="B12" s="318" t="s">
        <v>153</v>
      </c>
      <c r="C12" s="319"/>
      <c r="D12" s="78" t="s">
        <v>147</v>
      </c>
      <c r="E12" s="86">
        <v>2.0600000000000002E-3</v>
      </c>
      <c r="F12" s="86">
        <v>1.73E-3</v>
      </c>
      <c r="G12" s="86">
        <v>1.4399999999999999E-3</v>
      </c>
      <c r="H12" s="87">
        <v>5.2300000000000003E-3</v>
      </c>
      <c r="I12" s="86">
        <v>1.2199999999999999E-3</v>
      </c>
      <c r="J12" s="86"/>
      <c r="K12" s="86">
        <v>0</v>
      </c>
      <c r="L12" s="81">
        <v>1.2199999999999999E-3</v>
      </c>
      <c r="M12" s="81">
        <v>6.45E-3</v>
      </c>
      <c r="N12" s="86">
        <v>0</v>
      </c>
      <c r="O12" s="86">
        <v>0</v>
      </c>
      <c r="P12" s="86">
        <v>0</v>
      </c>
      <c r="Q12" s="81">
        <v>0</v>
      </c>
      <c r="R12" s="82">
        <v>6.45E-3</v>
      </c>
      <c r="S12" s="86">
        <v>4.0000000000000002E-4</v>
      </c>
      <c r="T12" s="86">
        <v>1.2800000000000001E-3</v>
      </c>
      <c r="U12" s="86">
        <v>1.7800000000000001E-3</v>
      </c>
      <c r="V12" s="81">
        <v>3.4600000000000004E-3</v>
      </c>
      <c r="W12" s="83">
        <v>9.9100000000000004E-3</v>
      </c>
    </row>
    <row r="13" spans="1:23" x14ac:dyDescent="0.25">
      <c r="A13" s="77" t="s">
        <v>154</v>
      </c>
      <c r="B13" s="318" t="s">
        <v>155</v>
      </c>
      <c r="C13" s="319"/>
      <c r="D13" s="78" t="s">
        <v>147</v>
      </c>
      <c r="E13" s="82">
        <v>9.7199999999999995E-2</v>
      </c>
      <c r="F13" s="82">
        <v>8.6499999999999994E-2</v>
      </c>
      <c r="G13" s="82">
        <v>7.0999999999999994E-2</v>
      </c>
      <c r="H13" s="82">
        <v>0.30499999999999999</v>
      </c>
      <c r="I13" s="82">
        <v>6.0999999999999999E-2</v>
      </c>
      <c r="J13" s="82"/>
      <c r="K13" s="82"/>
      <c r="L13" s="87">
        <v>6.0999999999999999E-2</v>
      </c>
      <c r="M13" s="87">
        <v>0.39400000000000002</v>
      </c>
      <c r="N13" s="82"/>
      <c r="O13" s="82"/>
      <c r="P13" s="82"/>
      <c r="Q13" s="87">
        <v>0</v>
      </c>
      <c r="R13" s="87">
        <v>0.39400000000000002</v>
      </c>
      <c r="S13" s="82">
        <v>0.02</v>
      </c>
      <c r="T13" s="82">
        <v>6.4000000000000001E-2</v>
      </c>
      <c r="U13" s="82">
        <v>8.8999999999999996E-2</v>
      </c>
      <c r="V13" s="82">
        <v>0.20100000000000001</v>
      </c>
      <c r="W13" s="85">
        <v>0.59499999999999997</v>
      </c>
    </row>
    <row r="14" spans="1:23" x14ac:dyDescent="0.25">
      <c r="A14" s="84" t="s">
        <v>156</v>
      </c>
      <c r="B14" s="316" t="s">
        <v>157</v>
      </c>
      <c r="C14" s="317"/>
      <c r="D14" s="78" t="s">
        <v>147</v>
      </c>
      <c r="E14" s="82">
        <v>9.7199999999999995E-2</v>
      </c>
      <c r="F14" s="82">
        <v>8.6499999999999994E-2</v>
      </c>
      <c r="G14" s="82">
        <v>7.0999999999999994E-2</v>
      </c>
      <c r="H14" s="82">
        <v>0.25469999999999998</v>
      </c>
      <c r="I14" s="82">
        <v>6.0999999999999999E-2</v>
      </c>
      <c r="J14" s="82">
        <v>0</v>
      </c>
      <c r="K14" s="82">
        <v>0</v>
      </c>
      <c r="L14" s="82">
        <v>6.0999999999999999E-2</v>
      </c>
      <c r="M14" s="82">
        <v>0.31569999999999998</v>
      </c>
      <c r="N14" s="82">
        <v>0</v>
      </c>
      <c r="O14" s="82">
        <v>0</v>
      </c>
      <c r="P14" s="82">
        <v>0</v>
      </c>
      <c r="Q14" s="82">
        <v>0</v>
      </c>
      <c r="R14" s="82">
        <v>0.31569999999999998</v>
      </c>
      <c r="S14" s="82">
        <v>0.02</v>
      </c>
      <c r="T14" s="82">
        <v>6.4000000000000001E-2</v>
      </c>
      <c r="U14" s="82">
        <v>8.8999999999999996E-2</v>
      </c>
      <c r="V14" s="82">
        <v>0.17299999999999999</v>
      </c>
      <c r="W14" s="82">
        <v>0.48869999999999997</v>
      </c>
    </row>
    <row r="15" spans="1:23" x14ac:dyDescent="0.25">
      <c r="A15" s="88" t="s">
        <v>158</v>
      </c>
      <c r="B15" s="315" t="s">
        <v>159</v>
      </c>
      <c r="C15" s="315"/>
      <c r="D15" s="78" t="s">
        <v>147</v>
      </c>
      <c r="E15" s="79">
        <v>0</v>
      </c>
      <c r="F15" s="79">
        <v>0</v>
      </c>
      <c r="G15" s="80">
        <v>0</v>
      </c>
      <c r="H15" s="81">
        <v>0</v>
      </c>
      <c r="I15" s="79">
        <v>0</v>
      </c>
      <c r="J15" s="79">
        <v>0</v>
      </c>
      <c r="K15" s="80">
        <v>0</v>
      </c>
      <c r="L15" s="81">
        <v>0</v>
      </c>
      <c r="M15" s="81">
        <v>0</v>
      </c>
      <c r="N15" s="79">
        <v>0</v>
      </c>
      <c r="O15" s="79">
        <v>0</v>
      </c>
      <c r="P15" s="79">
        <v>0</v>
      </c>
      <c r="Q15" s="81">
        <v>0</v>
      </c>
      <c r="R15" s="81">
        <v>0</v>
      </c>
      <c r="S15" s="79">
        <v>0</v>
      </c>
      <c r="T15" s="79">
        <v>0</v>
      </c>
      <c r="U15" s="80">
        <v>0</v>
      </c>
      <c r="V15" s="81">
        <v>0</v>
      </c>
      <c r="W15" s="83">
        <v>0</v>
      </c>
    </row>
    <row r="16" spans="1:23" x14ac:dyDescent="0.25">
      <c r="A16" s="88" t="s">
        <v>160</v>
      </c>
      <c r="B16" s="315" t="s">
        <v>161</v>
      </c>
      <c r="C16" s="315"/>
      <c r="D16" s="78" t="s">
        <v>147</v>
      </c>
      <c r="E16" s="86">
        <v>9.7199999999999995E-2</v>
      </c>
      <c r="F16" s="86">
        <v>8.6499999999999994E-2</v>
      </c>
      <c r="G16" s="86">
        <v>7.0999999999999994E-2</v>
      </c>
      <c r="H16" s="86">
        <v>0.25469999999999998</v>
      </c>
      <c r="I16" s="86">
        <v>6.0999999999999999E-2</v>
      </c>
      <c r="J16" s="86">
        <v>0</v>
      </c>
      <c r="K16" s="86">
        <v>0</v>
      </c>
      <c r="L16" s="86">
        <v>6.0999999999999999E-2</v>
      </c>
      <c r="M16" s="86">
        <v>0.31569999999999998</v>
      </c>
      <c r="N16" s="86">
        <v>0</v>
      </c>
      <c r="O16" s="86">
        <v>0</v>
      </c>
      <c r="P16" s="86">
        <v>0</v>
      </c>
      <c r="Q16" s="86">
        <v>0</v>
      </c>
      <c r="R16" s="86">
        <v>0.31569999999999998</v>
      </c>
      <c r="S16" s="86">
        <v>0.02</v>
      </c>
      <c r="T16" s="86">
        <v>6.4000000000000001E-2</v>
      </c>
      <c r="U16" s="86">
        <v>8.8999999999999996E-2</v>
      </c>
      <c r="V16" s="86">
        <v>0.17299999999999999</v>
      </c>
      <c r="W16" s="86">
        <v>0.48869999999999997</v>
      </c>
    </row>
    <row r="17" spans="1:23" x14ac:dyDescent="0.25">
      <c r="A17" s="88" t="s">
        <v>162</v>
      </c>
      <c r="B17" s="318" t="s">
        <v>163</v>
      </c>
      <c r="C17" s="319"/>
      <c r="D17" s="78" t="s">
        <v>147</v>
      </c>
      <c r="E17" s="79">
        <v>9.7199999999999995E-2</v>
      </c>
      <c r="F17" s="79">
        <v>8.6499999999999994E-2</v>
      </c>
      <c r="G17" s="80">
        <v>7.0999999999999994E-2</v>
      </c>
      <c r="H17" s="81">
        <v>0.25469999999999998</v>
      </c>
      <c r="I17" s="79">
        <v>6.0999999999999999E-2</v>
      </c>
      <c r="J17" s="79">
        <v>0</v>
      </c>
      <c r="K17" s="80">
        <v>0</v>
      </c>
      <c r="L17" s="81">
        <v>6.0999999999999999E-2</v>
      </c>
      <c r="M17" s="81">
        <v>0.31569999999999998</v>
      </c>
      <c r="N17" s="79">
        <v>0</v>
      </c>
      <c r="O17" s="79">
        <v>0</v>
      </c>
      <c r="P17" s="79">
        <v>0</v>
      </c>
      <c r="Q17" s="81">
        <v>0</v>
      </c>
      <c r="R17" s="81">
        <v>0.31569999999999998</v>
      </c>
      <c r="S17" s="79">
        <v>0.02</v>
      </c>
      <c r="T17" s="79">
        <v>6.4000000000000001E-2</v>
      </c>
      <c r="U17" s="80">
        <v>8.8999999999999996E-2</v>
      </c>
      <c r="V17" s="81">
        <v>0.17299999999999999</v>
      </c>
      <c r="W17" s="83">
        <v>0.48869999999999997</v>
      </c>
    </row>
    <row r="18" spans="1:23" x14ac:dyDescent="0.25">
      <c r="A18" s="88" t="s">
        <v>164</v>
      </c>
      <c r="B18" s="318" t="s">
        <v>165</v>
      </c>
      <c r="C18" s="319"/>
      <c r="D18" s="78" t="s">
        <v>147</v>
      </c>
      <c r="E18" s="79">
        <v>0</v>
      </c>
      <c r="F18" s="79">
        <v>0</v>
      </c>
      <c r="G18" s="80">
        <v>0</v>
      </c>
      <c r="H18" s="81">
        <v>0</v>
      </c>
      <c r="I18" s="79">
        <v>0</v>
      </c>
      <c r="J18" s="79">
        <v>0</v>
      </c>
      <c r="K18" s="80">
        <v>0</v>
      </c>
      <c r="L18" s="81">
        <v>0</v>
      </c>
      <c r="M18" s="81">
        <v>0</v>
      </c>
      <c r="N18" s="79">
        <v>0</v>
      </c>
      <c r="O18" s="79">
        <v>0</v>
      </c>
      <c r="P18" s="79">
        <v>0</v>
      </c>
      <c r="Q18" s="81">
        <v>0</v>
      </c>
      <c r="R18" s="81">
        <v>0</v>
      </c>
      <c r="S18" s="79">
        <v>0</v>
      </c>
      <c r="T18" s="79">
        <v>0</v>
      </c>
      <c r="U18" s="80">
        <v>0</v>
      </c>
      <c r="V18" s="81">
        <v>0</v>
      </c>
      <c r="W18" s="83">
        <v>0</v>
      </c>
    </row>
    <row r="19" spans="1:23" x14ac:dyDescent="0.25">
      <c r="A19" s="88" t="s">
        <v>166</v>
      </c>
      <c r="B19" s="318" t="s">
        <v>167</v>
      </c>
      <c r="C19" s="319"/>
      <c r="D19" s="78" t="s">
        <v>147</v>
      </c>
      <c r="E19" s="79">
        <v>0</v>
      </c>
      <c r="F19" s="79">
        <v>0</v>
      </c>
      <c r="G19" s="80">
        <v>0</v>
      </c>
      <c r="H19" s="81">
        <v>0</v>
      </c>
      <c r="I19" s="79">
        <v>0</v>
      </c>
      <c r="J19" s="79">
        <v>0</v>
      </c>
      <c r="K19" s="80">
        <v>0</v>
      </c>
      <c r="L19" s="81">
        <v>0</v>
      </c>
      <c r="M19" s="81">
        <v>0</v>
      </c>
      <c r="N19" s="79">
        <v>0</v>
      </c>
      <c r="O19" s="79">
        <v>0</v>
      </c>
      <c r="P19" s="79">
        <v>0</v>
      </c>
      <c r="Q19" s="81">
        <v>0</v>
      </c>
      <c r="R19" s="81">
        <v>0</v>
      </c>
      <c r="S19" s="79">
        <v>0</v>
      </c>
      <c r="T19" s="79">
        <v>0</v>
      </c>
      <c r="U19" s="80">
        <v>0</v>
      </c>
      <c r="V19" s="81">
        <v>0</v>
      </c>
      <c r="W19" s="83">
        <v>0</v>
      </c>
    </row>
    <row r="20" spans="1:23" ht="15.75" thickBot="1" x14ac:dyDescent="0.3">
      <c r="A20" s="89" t="s">
        <v>168</v>
      </c>
      <c r="B20" s="313" t="s">
        <v>169</v>
      </c>
      <c r="C20" s="313"/>
      <c r="D20" s="78" t="s">
        <v>147</v>
      </c>
      <c r="E20" s="90">
        <v>0</v>
      </c>
      <c r="F20" s="90">
        <v>0</v>
      </c>
      <c r="G20" s="90">
        <v>0</v>
      </c>
      <c r="H20" s="91">
        <v>0</v>
      </c>
      <c r="I20" s="90">
        <v>0</v>
      </c>
      <c r="J20" s="90">
        <v>0</v>
      </c>
      <c r="K20" s="90">
        <v>0</v>
      </c>
      <c r="L20" s="91">
        <v>0</v>
      </c>
      <c r="M20" s="91">
        <v>0</v>
      </c>
      <c r="N20" s="90">
        <v>0</v>
      </c>
      <c r="O20" s="90">
        <v>0</v>
      </c>
      <c r="P20" s="90">
        <v>0</v>
      </c>
      <c r="Q20" s="91">
        <v>0</v>
      </c>
      <c r="R20" s="91">
        <v>0</v>
      </c>
      <c r="S20" s="90">
        <v>0</v>
      </c>
      <c r="T20" s="90">
        <v>0</v>
      </c>
      <c r="U20" s="90">
        <v>0</v>
      </c>
      <c r="V20" s="91">
        <v>0</v>
      </c>
      <c r="W20" s="92">
        <v>0</v>
      </c>
    </row>
    <row r="21" spans="1:23" ht="15.75" thickBot="1" x14ac:dyDescent="0.3">
      <c r="A21" s="93" t="s">
        <v>170</v>
      </c>
      <c r="B21" s="322" t="s">
        <v>34</v>
      </c>
      <c r="C21" s="94" t="s">
        <v>171</v>
      </c>
      <c r="D21" s="95" t="s">
        <v>172</v>
      </c>
      <c r="E21" s="96">
        <v>2.5621059900000001</v>
      </c>
      <c r="F21" s="96">
        <v>2.27194911</v>
      </c>
      <c r="G21" s="80">
        <v>1.86641586</v>
      </c>
      <c r="H21" s="91">
        <v>6.7004709600000005</v>
      </c>
      <c r="I21" s="96">
        <v>1.6021834799999999</v>
      </c>
      <c r="J21" s="96">
        <v>0</v>
      </c>
      <c r="K21" s="80">
        <v>0</v>
      </c>
      <c r="L21" s="91">
        <v>1.6021834799999999</v>
      </c>
      <c r="M21" s="97">
        <v>8.3026544400000013</v>
      </c>
      <c r="N21" s="96">
        <v>0</v>
      </c>
      <c r="O21" s="96">
        <v>0</v>
      </c>
      <c r="P21" s="96">
        <v>0</v>
      </c>
      <c r="Q21" s="91">
        <v>0</v>
      </c>
      <c r="R21" s="97">
        <v>8.3026544400000013</v>
      </c>
      <c r="S21" s="96">
        <v>0.52530444000000009</v>
      </c>
      <c r="T21" s="96">
        <v>1.8291092700000002</v>
      </c>
      <c r="U21" s="80">
        <v>2.3375998199999999</v>
      </c>
      <c r="V21" s="91">
        <v>4.6920135300000005</v>
      </c>
      <c r="W21" s="97">
        <v>12.994667970000002</v>
      </c>
    </row>
    <row r="22" spans="1:23" ht="15.75" thickBot="1" x14ac:dyDescent="0.3">
      <c r="A22" s="98" t="s">
        <v>173</v>
      </c>
      <c r="B22" s="323"/>
      <c r="C22" s="99" t="s">
        <v>174</v>
      </c>
      <c r="D22" s="100" t="s">
        <v>175</v>
      </c>
      <c r="E22" s="101">
        <v>8.93</v>
      </c>
      <c r="F22" s="101">
        <v>8.93</v>
      </c>
      <c r="G22" s="101">
        <v>8.93</v>
      </c>
      <c r="H22" s="101">
        <v>8.93</v>
      </c>
      <c r="I22" s="101">
        <v>8.93</v>
      </c>
      <c r="J22" s="101">
        <v>8.93</v>
      </c>
      <c r="K22" s="101">
        <v>8.93</v>
      </c>
      <c r="L22" s="101">
        <v>8.93</v>
      </c>
      <c r="M22" s="101">
        <v>8.93</v>
      </c>
      <c r="N22" s="101">
        <v>8.93</v>
      </c>
      <c r="O22" s="101">
        <v>8.93</v>
      </c>
      <c r="P22" s="101">
        <v>8.93</v>
      </c>
      <c r="Q22" s="101">
        <v>8.93</v>
      </c>
      <c r="R22" s="102">
        <v>8.93</v>
      </c>
      <c r="S22" s="101">
        <v>8.93</v>
      </c>
      <c r="T22" s="101">
        <v>8.93</v>
      </c>
      <c r="U22" s="101">
        <v>8.93</v>
      </c>
      <c r="V22" s="102">
        <v>8.93</v>
      </c>
      <c r="W22" s="102">
        <v>8.93</v>
      </c>
    </row>
    <row r="23" spans="1:23" ht="30" x14ac:dyDescent="0.25">
      <c r="A23" s="93" t="s">
        <v>176</v>
      </c>
      <c r="B23" s="324" t="s">
        <v>177</v>
      </c>
      <c r="C23" s="94" t="s">
        <v>178</v>
      </c>
      <c r="D23" s="95" t="s">
        <v>179</v>
      </c>
      <c r="E23" s="103">
        <v>67.692808493150679</v>
      </c>
      <c r="F23" s="103">
        <v>60.026640821917802</v>
      </c>
      <c r="G23" s="104">
        <v>49.312140821917815</v>
      </c>
      <c r="H23" s="105">
        <v>177.0315901369863</v>
      </c>
      <c r="I23" s="96">
        <v>42.330918356164375</v>
      </c>
      <c r="J23" s="96">
        <v>0</v>
      </c>
      <c r="K23" s="106">
        <v>0</v>
      </c>
      <c r="L23" s="105">
        <v>42.330918356164375</v>
      </c>
      <c r="M23" s="97">
        <v>219.36250849315067</v>
      </c>
      <c r="N23" s="96">
        <v>0</v>
      </c>
      <c r="O23" s="96">
        <v>0</v>
      </c>
      <c r="P23" s="96">
        <v>0</v>
      </c>
      <c r="Q23" s="105">
        <v>0</v>
      </c>
      <c r="R23" s="97">
        <v>219.36250849315067</v>
      </c>
      <c r="S23" s="96">
        <v>4.4269468493150708</v>
      </c>
      <c r="T23" s="96">
        <v>48.326472054794529</v>
      </c>
      <c r="U23" s="106">
        <v>61.501183013698629</v>
      </c>
      <c r="V23" s="97">
        <v>114.25460191780823</v>
      </c>
      <c r="W23" s="97">
        <v>333.6171104109589</v>
      </c>
    </row>
    <row r="24" spans="1:23" ht="15.75" thickBot="1" x14ac:dyDescent="0.3">
      <c r="A24" s="77" t="s">
        <v>180</v>
      </c>
      <c r="B24" s="325"/>
      <c r="C24" s="107" t="s">
        <v>174</v>
      </c>
      <c r="D24" s="108" t="s">
        <v>181</v>
      </c>
      <c r="E24" s="109">
        <v>2461.25</v>
      </c>
      <c r="F24" s="109">
        <v>2461.25</v>
      </c>
      <c r="G24" s="109">
        <v>2461.25</v>
      </c>
      <c r="H24" s="109">
        <v>2461.25</v>
      </c>
      <c r="I24" s="109">
        <v>2461.25</v>
      </c>
      <c r="J24" s="109">
        <v>2461.25</v>
      </c>
      <c r="K24" s="109">
        <v>2461.25</v>
      </c>
      <c r="L24" s="109">
        <v>2461.25</v>
      </c>
      <c r="M24" s="109">
        <v>2461.25</v>
      </c>
      <c r="N24" s="109">
        <v>2461.25</v>
      </c>
      <c r="O24" s="109">
        <v>2461.25</v>
      </c>
      <c r="P24" s="109">
        <v>2461.25</v>
      </c>
      <c r="Q24" s="109">
        <v>2461.25</v>
      </c>
      <c r="R24" s="109">
        <v>2461.25</v>
      </c>
      <c r="S24" s="109">
        <v>2461.25</v>
      </c>
      <c r="T24" s="109">
        <v>2461.25</v>
      </c>
      <c r="U24" s="109">
        <v>2461.25</v>
      </c>
      <c r="V24" s="109">
        <v>2461.25</v>
      </c>
      <c r="W24" s="109">
        <v>2461.25</v>
      </c>
    </row>
    <row r="25" spans="1:23" ht="45.75" thickBot="1" x14ac:dyDescent="0.3">
      <c r="A25" s="110" t="s">
        <v>182</v>
      </c>
      <c r="B25" s="326"/>
      <c r="C25" s="111" t="s">
        <v>183</v>
      </c>
      <c r="D25" s="112" t="s">
        <v>184</v>
      </c>
      <c r="E25" s="113"/>
      <c r="F25" s="113"/>
      <c r="G25" s="114"/>
      <c r="H25" s="97">
        <v>0</v>
      </c>
      <c r="I25" s="113"/>
      <c r="J25" s="113"/>
      <c r="K25" s="114"/>
      <c r="L25" s="115">
        <v>0</v>
      </c>
      <c r="M25" s="97">
        <v>0</v>
      </c>
      <c r="N25" s="113"/>
      <c r="O25" s="113"/>
      <c r="P25" s="113">
        <v>0</v>
      </c>
      <c r="Q25" s="115">
        <v>0</v>
      </c>
      <c r="R25" s="97">
        <v>0</v>
      </c>
      <c r="S25" s="113"/>
      <c r="T25" s="113"/>
      <c r="U25" s="114"/>
      <c r="V25" s="115">
        <v>0</v>
      </c>
      <c r="W25" s="97">
        <v>0</v>
      </c>
    </row>
    <row r="26" spans="1:23" ht="45" x14ac:dyDescent="0.25">
      <c r="A26" s="116" t="s">
        <v>185</v>
      </c>
      <c r="B26" s="327" t="s">
        <v>186</v>
      </c>
      <c r="C26" s="117" t="s">
        <v>187</v>
      </c>
      <c r="D26" s="78" t="s">
        <v>188</v>
      </c>
      <c r="E26" s="118">
        <v>4.3583820000000002E-2</v>
      </c>
      <c r="F26" s="118">
        <v>3.8647979999999992E-2</v>
      </c>
      <c r="G26" s="80">
        <v>3.1749479999999997E-2</v>
      </c>
      <c r="H26" s="119">
        <v>0.11398127999999999</v>
      </c>
      <c r="I26" s="118">
        <v>2.7254639999999997E-2</v>
      </c>
      <c r="J26" s="118">
        <v>0</v>
      </c>
      <c r="K26" s="80">
        <v>0</v>
      </c>
      <c r="L26" s="119">
        <v>2.7254639999999997E-2</v>
      </c>
      <c r="M26" s="97">
        <v>0.14123591999999999</v>
      </c>
      <c r="N26" s="118">
        <v>0</v>
      </c>
      <c r="O26" s="118">
        <v>0</v>
      </c>
      <c r="P26" s="118">
        <v>0</v>
      </c>
      <c r="Q26" s="119">
        <v>0</v>
      </c>
      <c r="R26" s="119">
        <v>0.14123591999999999</v>
      </c>
      <c r="S26" s="118">
        <v>8.9359200000000017E-3</v>
      </c>
      <c r="T26" s="118">
        <v>3.1114860000000005E-2</v>
      </c>
      <c r="U26" s="80">
        <v>3.9764759999999996E-2</v>
      </c>
      <c r="V26" s="119">
        <v>7.9815540000000004E-2</v>
      </c>
      <c r="W26" s="97">
        <v>0.22105145999999998</v>
      </c>
    </row>
    <row r="27" spans="1:23" ht="30" x14ac:dyDescent="0.25">
      <c r="A27" s="116" t="s">
        <v>189</v>
      </c>
      <c r="B27" s="327"/>
      <c r="C27" s="117" t="s">
        <v>190</v>
      </c>
      <c r="D27" s="78" t="s">
        <v>188</v>
      </c>
      <c r="E27" s="118"/>
      <c r="F27" s="118"/>
      <c r="G27" s="80"/>
      <c r="H27" s="119">
        <v>0</v>
      </c>
      <c r="I27" s="118">
        <v>0</v>
      </c>
      <c r="J27" s="118">
        <v>0</v>
      </c>
      <c r="K27" s="80">
        <v>0</v>
      </c>
      <c r="L27" s="119">
        <v>0</v>
      </c>
      <c r="M27" s="119">
        <v>0</v>
      </c>
      <c r="N27" s="118"/>
      <c r="O27" s="118"/>
      <c r="P27" s="118">
        <v>0</v>
      </c>
      <c r="Q27" s="119">
        <v>0</v>
      </c>
      <c r="R27" s="119">
        <v>0</v>
      </c>
      <c r="S27" s="118">
        <v>0</v>
      </c>
      <c r="T27" s="118">
        <v>0</v>
      </c>
      <c r="U27" s="80">
        <v>0</v>
      </c>
      <c r="V27" s="119">
        <v>0</v>
      </c>
      <c r="W27" s="120"/>
    </row>
    <row r="28" spans="1:23" ht="18" x14ac:dyDescent="0.25">
      <c r="A28" s="116" t="s">
        <v>191</v>
      </c>
      <c r="B28" s="328"/>
      <c r="C28" s="107" t="s">
        <v>174</v>
      </c>
      <c r="D28" s="108" t="s">
        <v>192</v>
      </c>
      <c r="E28" s="79">
        <v>30.66</v>
      </c>
      <c r="F28" s="79">
        <v>30.66</v>
      </c>
      <c r="G28" s="79">
        <v>30.66</v>
      </c>
      <c r="H28" s="79">
        <v>30.66</v>
      </c>
      <c r="I28" s="79">
        <v>30.66</v>
      </c>
      <c r="J28" s="79">
        <v>30.66</v>
      </c>
      <c r="K28" s="79">
        <v>30.66</v>
      </c>
      <c r="L28" s="79">
        <v>30.66</v>
      </c>
      <c r="M28" s="79">
        <v>30.66</v>
      </c>
      <c r="N28" s="79">
        <v>30.66</v>
      </c>
      <c r="O28" s="79">
        <v>30.66</v>
      </c>
      <c r="P28" s="79">
        <v>30.66</v>
      </c>
      <c r="Q28" s="79">
        <v>30.66</v>
      </c>
      <c r="R28" s="79">
        <v>30.66</v>
      </c>
      <c r="S28" s="79">
        <v>30.66</v>
      </c>
      <c r="T28" s="79">
        <v>30.66</v>
      </c>
      <c r="U28" s="79">
        <v>30.66</v>
      </c>
      <c r="V28" s="79">
        <v>30.66</v>
      </c>
      <c r="W28" s="79">
        <v>30.66</v>
      </c>
    </row>
    <row r="29" spans="1:23" x14ac:dyDescent="0.25">
      <c r="A29" s="121" t="s">
        <v>193</v>
      </c>
      <c r="B29" s="122"/>
      <c r="C29" s="123"/>
      <c r="D29" s="124"/>
      <c r="E29" s="125"/>
      <c r="F29" s="125"/>
      <c r="G29" s="125"/>
      <c r="H29" s="126">
        <v>0</v>
      </c>
      <c r="I29" s="125"/>
      <c r="J29" s="125"/>
      <c r="K29" s="125"/>
      <c r="L29" s="126">
        <v>0</v>
      </c>
      <c r="M29" s="126">
        <v>0</v>
      </c>
      <c r="N29" s="127"/>
      <c r="O29" s="125"/>
      <c r="P29" s="125"/>
      <c r="Q29" s="126">
        <v>0</v>
      </c>
      <c r="R29" s="127">
        <v>0</v>
      </c>
      <c r="S29" s="127"/>
      <c r="T29" s="125"/>
      <c r="U29" s="125"/>
      <c r="V29" s="126">
        <v>0</v>
      </c>
      <c r="W29" s="128">
        <v>0</v>
      </c>
    </row>
    <row r="30" spans="1:23" x14ac:dyDescent="0.25">
      <c r="A30" s="77">
        <v>1</v>
      </c>
      <c r="B30" s="329" t="s">
        <v>194</v>
      </c>
      <c r="C30" s="329"/>
      <c r="D30" s="108" t="s">
        <v>195</v>
      </c>
      <c r="E30" s="86">
        <v>166.6089249037671</v>
      </c>
      <c r="F30" s="86">
        <v>147.7405697229452</v>
      </c>
      <c r="G30" s="86">
        <v>121.36950659794522</v>
      </c>
      <c r="H30" s="82">
        <v>435.71900122465752</v>
      </c>
      <c r="I30" s="86">
        <v>104.18697280410957</v>
      </c>
      <c r="J30" s="86">
        <v>0</v>
      </c>
      <c r="K30" s="86">
        <v>0</v>
      </c>
      <c r="L30" s="81">
        <v>104.18697280410957</v>
      </c>
      <c r="M30" s="81">
        <v>539.9059740287671</v>
      </c>
      <c r="N30" s="86">
        <v>0</v>
      </c>
      <c r="O30" s="86">
        <v>0</v>
      </c>
      <c r="P30" s="86">
        <v>0</v>
      </c>
      <c r="Q30" s="81">
        <v>0</v>
      </c>
      <c r="R30" s="81">
        <v>539.9059740287671</v>
      </c>
      <c r="S30" s="86">
        <v>10.895822932876717</v>
      </c>
      <c r="T30" s="86">
        <v>118.94352934486304</v>
      </c>
      <c r="U30" s="86">
        <v>151.36978669246574</v>
      </c>
      <c r="V30" s="82">
        <v>281.20913897020546</v>
      </c>
      <c r="W30" s="83">
        <v>821.11511299897256</v>
      </c>
    </row>
    <row r="31" spans="1:23" x14ac:dyDescent="0.25">
      <c r="A31" s="88" t="s">
        <v>196</v>
      </c>
      <c r="B31" s="330" t="s">
        <v>177</v>
      </c>
      <c r="C31" s="331"/>
      <c r="D31" s="108" t="s">
        <v>195</v>
      </c>
      <c r="E31" s="79">
        <v>166.6089249037671</v>
      </c>
      <c r="F31" s="79">
        <v>147.7405697229452</v>
      </c>
      <c r="G31" s="79">
        <v>121.36950659794522</v>
      </c>
      <c r="H31" s="82">
        <v>435.71900122465752</v>
      </c>
      <c r="I31" s="79">
        <v>104.18697280410957</v>
      </c>
      <c r="J31" s="79">
        <v>0</v>
      </c>
      <c r="K31" s="79">
        <v>0</v>
      </c>
      <c r="L31" s="81">
        <v>104.18697280410957</v>
      </c>
      <c r="M31" s="81">
        <v>539.9059740287671</v>
      </c>
      <c r="N31" s="79">
        <v>0</v>
      </c>
      <c r="O31" s="79">
        <v>0</v>
      </c>
      <c r="P31" s="79">
        <v>0</v>
      </c>
      <c r="Q31" s="81">
        <v>0</v>
      </c>
      <c r="R31" s="81">
        <v>539.9059740287671</v>
      </c>
      <c r="S31" s="79">
        <v>10.895822932876717</v>
      </c>
      <c r="T31" s="79">
        <v>118.94352934486304</v>
      </c>
      <c r="U31" s="79">
        <v>151.36978669246574</v>
      </c>
      <c r="V31" s="82">
        <v>281.20913897020546</v>
      </c>
      <c r="W31" s="83">
        <v>821.11511299897256</v>
      </c>
    </row>
    <row r="32" spans="1:23" x14ac:dyDescent="0.25">
      <c r="A32" s="77">
        <v>2</v>
      </c>
      <c r="B32" s="329" t="s">
        <v>34</v>
      </c>
      <c r="C32" s="329"/>
      <c r="D32" s="108" t="s">
        <v>195</v>
      </c>
      <c r="E32" s="79">
        <v>22.879606490699999</v>
      </c>
      <c r="F32" s="79">
        <v>20.288505552299998</v>
      </c>
      <c r="G32" s="80">
        <v>16.6670936298</v>
      </c>
      <c r="H32" s="82">
        <v>59.835205672799994</v>
      </c>
      <c r="I32" s="79">
        <v>14.307498476399999</v>
      </c>
      <c r="J32" s="79">
        <v>0</v>
      </c>
      <c r="K32" s="79">
        <v>0</v>
      </c>
      <c r="L32" s="82">
        <v>14.307498476399999</v>
      </c>
      <c r="M32" s="81">
        <v>74.1427041492</v>
      </c>
      <c r="N32" s="79">
        <v>0</v>
      </c>
      <c r="O32" s="79">
        <v>0</v>
      </c>
      <c r="P32" s="79">
        <v>0</v>
      </c>
      <c r="Q32" s="82">
        <v>0</v>
      </c>
      <c r="R32" s="81">
        <v>74.1427041492</v>
      </c>
      <c r="S32" s="79">
        <v>4.6909686492000011</v>
      </c>
      <c r="T32" s="79">
        <v>16.333945781100002</v>
      </c>
      <c r="U32" s="79">
        <v>20.874766392599998</v>
      </c>
      <c r="V32" s="82">
        <v>41.899680822900002</v>
      </c>
      <c r="W32" s="83">
        <v>116.0423849721</v>
      </c>
    </row>
    <row r="33" spans="1:23" x14ac:dyDescent="0.25">
      <c r="A33" s="77">
        <v>3</v>
      </c>
      <c r="B33" s="320" t="s">
        <v>197</v>
      </c>
      <c r="C33" s="321"/>
      <c r="D33" s="108" t="s">
        <v>195</v>
      </c>
      <c r="E33" s="79">
        <v>0.89600000000000002</v>
      </c>
      <c r="F33" s="79">
        <v>0.89600000000000002</v>
      </c>
      <c r="G33" s="80">
        <v>0.89600000000000002</v>
      </c>
      <c r="H33" s="82">
        <v>2.6880000000000002</v>
      </c>
      <c r="I33" s="79">
        <v>0.89600000000000002</v>
      </c>
      <c r="J33" s="79">
        <v>0.89600000000000002</v>
      </c>
      <c r="K33" s="79">
        <v>0.89600000000000002</v>
      </c>
      <c r="L33" s="82">
        <v>2.6880000000000002</v>
      </c>
      <c r="M33" s="81">
        <v>5.3760000000000003</v>
      </c>
      <c r="N33" s="79">
        <v>0.89600000000000002</v>
      </c>
      <c r="O33" s="79">
        <v>0.89600000000000002</v>
      </c>
      <c r="P33" s="79">
        <v>0.89600000000000002</v>
      </c>
      <c r="Q33" s="82">
        <v>2.6880000000000002</v>
      </c>
      <c r="R33" s="81">
        <v>8.0640000000000001</v>
      </c>
      <c r="S33" s="79">
        <v>0.89600000000000002</v>
      </c>
      <c r="T33" s="79">
        <v>0.89600000000000002</v>
      </c>
      <c r="U33" s="79">
        <v>0.89600000000000002</v>
      </c>
      <c r="V33" s="82">
        <v>2.6880000000000002</v>
      </c>
      <c r="W33" s="83">
        <v>10.752000000000001</v>
      </c>
    </row>
    <row r="34" spans="1:23" x14ac:dyDescent="0.25">
      <c r="A34" s="77">
        <v>4</v>
      </c>
      <c r="B34" s="329" t="s">
        <v>198</v>
      </c>
      <c r="C34" s="329"/>
      <c r="D34" s="108" t="s">
        <v>195</v>
      </c>
      <c r="E34" s="79"/>
      <c r="F34" s="79"/>
      <c r="G34" s="80"/>
      <c r="H34" s="82">
        <v>0</v>
      </c>
      <c r="I34" s="79"/>
      <c r="J34" s="79"/>
      <c r="K34" s="79"/>
      <c r="L34" s="82">
        <v>0</v>
      </c>
      <c r="M34" s="81">
        <v>0</v>
      </c>
      <c r="N34" s="79"/>
      <c r="O34" s="79"/>
      <c r="P34" s="79"/>
      <c r="Q34" s="82">
        <v>0</v>
      </c>
      <c r="R34" s="81">
        <v>0</v>
      </c>
      <c r="S34" s="79"/>
      <c r="T34" s="79"/>
      <c r="U34" s="79"/>
      <c r="V34" s="82">
        <v>0</v>
      </c>
      <c r="W34" s="83">
        <v>0</v>
      </c>
    </row>
    <row r="35" spans="1:23" x14ac:dyDescent="0.25">
      <c r="A35" s="77">
        <v>5</v>
      </c>
      <c r="B35" s="329" t="s">
        <v>199</v>
      </c>
      <c r="C35" s="329"/>
      <c r="D35" s="108" t="s">
        <v>195</v>
      </c>
      <c r="E35" s="79">
        <v>89.719700000000003</v>
      </c>
      <c r="F35" s="79">
        <v>89.719700000000003</v>
      </c>
      <c r="G35" s="80">
        <v>89.719700000000003</v>
      </c>
      <c r="H35" s="82">
        <v>269.15910000000002</v>
      </c>
      <c r="I35" s="79">
        <v>163.07900000000001</v>
      </c>
      <c r="J35" s="79">
        <v>8.6780000000000008</v>
      </c>
      <c r="K35" s="79">
        <v>8.6780000000000008</v>
      </c>
      <c r="L35" s="82">
        <v>180.435</v>
      </c>
      <c r="M35" s="81">
        <v>449.59410000000003</v>
      </c>
      <c r="N35" s="79">
        <v>8.6780000000000008</v>
      </c>
      <c r="O35" s="79">
        <v>8.6780000000000008</v>
      </c>
      <c r="P35" s="79">
        <v>8.6780000000000008</v>
      </c>
      <c r="Q35" s="82">
        <v>26.034000000000002</v>
      </c>
      <c r="R35" s="81">
        <v>451.79178000000002</v>
      </c>
      <c r="S35" s="79">
        <v>55.312200000000004</v>
      </c>
      <c r="T35" s="79">
        <v>89.719700000000003</v>
      </c>
      <c r="U35" s="79">
        <v>89.719700000000003</v>
      </c>
      <c r="V35" s="82">
        <v>234.7516</v>
      </c>
      <c r="W35" s="83">
        <v>686.54337999999996</v>
      </c>
    </row>
    <row r="36" spans="1:23" x14ac:dyDescent="0.25">
      <c r="A36" s="77"/>
      <c r="B36" s="320" t="s">
        <v>200</v>
      </c>
      <c r="C36" s="321"/>
      <c r="D36" s="108" t="s">
        <v>195</v>
      </c>
      <c r="E36" s="79">
        <v>81.041700000000006</v>
      </c>
      <c r="F36" s="79">
        <v>81.041700000000006</v>
      </c>
      <c r="G36" s="80">
        <v>81.041700000000006</v>
      </c>
      <c r="H36" s="82">
        <v>243.12510000000003</v>
      </c>
      <c r="I36" s="79">
        <v>154.40100000000001</v>
      </c>
      <c r="J36" s="79"/>
      <c r="K36" s="79"/>
      <c r="L36" s="82">
        <v>154.40100000000001</v>
      </c>
      <c r="M36" s="81">
        <v>397.52610000000004</v>
      </c>
      <c r="N36" s="79"/>
      <c r="O36" s="79"/>
      <c r="P36" s="79"/>
      <c r="Q36" s="82">
        <v>0</v>
      </c>
      <c r="R36" s="81">
        <v>397.52610000000004</v>
      </c>
      <c r="S36" s="79">
        <v>46.6342</v>
      </c>
      <c r="T36" s="79">
        <v>81.041700000000006</v>
      </c>
      <c r="U36" s="79">
        <v>81.041700000000006</v>
      </c>
      <c r="V36" s="82">
        <v>208.7176</v>
      </c>
      <c r="W36" s="83">
        <v>606.24369999999999</v>
      </c>
    </row>
    <row r="37" spans="1:23" x14ac:dyDescent="0.25">
      <c r="A37" s="129"/>
      <c r="B37" s="320" t="s">
        <v>201</v>
      </c>
      <c r="C37" s="321" t="s">
        <v>202</v>
      </c>
      <c r="D37" s="108" t="s">
        <v>195</v>
      </c>
      <c r="E37" s="79">
        <v>8.6780000000000008</v>
      </c>
      <c r="F37" s="79">
        <v>8.6780000000000008</v>
      </c>
      <c r="G37" s="80">
        <v>8.6780000000000008</v>
      </c>
      <c r="H37" s="82">
        <v>26.034000000000002</v>
      </c>
      <c r="I37" s="79">
        <v>8.6780000000000008</v>
      </c>
      <c r="J37" s="79">
        <v>8.6780000000000008</v>
      </c>
      <c r="K37" s="79">
        <v>8.6780000000000008</v>
      </c>
      <c r="L37" s="82">
        <v>26.034000000000002</v>
      </c>
      <c r="M37" s="81">
        <v>52.068000000000005</v>
      </c>
      <c r="N37" s="79">
        <v>8.6780000000000008</v>
      </c>
      <c r="O37" s="79">
        <v>8.6780000000000008</v>
      </c>
      <c r="P37" s="79">
        <v>8.6780000000000008</v>
      </c>
      <c r="Q37" s="82">
        <v>26.034000000000002</v>
      </c>
      <c r="R37" s="81">
        <v>54.265680000000003</v>
      </c>
      <c r="S37" s="79">
        <v>8.6780000000000008</v>
      </c>
      <c r="T37" s="79">
        <v>8.6780000000000008</v>
      </c>
      <c r="U37" s="79">
        <v>8.6780000000000008</v>
      </c>
      <c r="V37" s="82">
        <v>26.034000000000002</v>
      </c>
      <c r="W37" s="83">
        <v>80.299680000000009</v>
      </c>
    </row>
    <row r="38" spans="1:23" x14ac:dyDescent="0.25">
      <c r="A38" s="129" t="s">
        <v>154</v>
      </c>
      <c r="B38" s="320" t="s">
        <v>203</v>
      </c>
      <c r="C38" s="321"/>
      <c r="D38" s="108" t="s">
        <v>195</v>
      </c>
      <c r="E38" s="79">
        <v>27.0953494</v>
      </c>
      <c r="F38" s="79">
        <v>27.0953494</v>
      </c>
      <c r="G38" s="80">
        <v>27.0953494</v>
      </c>
      <c r="H38" s="82">
        <v>81.286048199999996</v>
      </c>
      <c r="I38" s="79">
        <v>49.249858000000003</v>
      </c>
      <c r="J38" s="79">
        <v>2.6207560000000001</v>
      </c>
      <c r="K38" s="79">
        <v>2.6207560000000001</v>
      </c>
      <c r="L38" s="82">
        <v>54.491370000000003</v>
      </c>
      <c r="M38" s="81">
        <v>135.7774182</v>
      </c>
      <c r="N38" s="79">
        <v>2.6207560000000001</v>
      </c>
      <c r="O38" s="79">
        <v>2.6207560000000001</v>
      </c>
      <c r="P38" s="79">
        <v>2.6207560000000001</v>
      </c>
      <c r="Q38" s="82">
        <v>7.8622680000000003</v>
      </c>
      <c r="R38" s="81">
        <v>143.6396862</v>
      </c>
      <c r="S38" s="79">
        <v>16.704284399999999</v>
      </c>
      <c r="T38" s="79">
        <v>27.0779934</v>
      </c>
      <c r="U38" s="79">
        <v>27.0779934</v>
      </c>
      <c r="V38" s="82">
        <v>70.8602712</v>
      </c>
      <c r="W38" s="83">
        <v>214.4999574</v>
      </c>
    </row>
    <row r="39" spans="1:23" x14ac:dyDescent="0.25">
      <c r="A39" s="129"/>
      <c r="B39" s="130" t="s">
        <v>200</v>
      </c>
      <c r="C39" s="131"/>
      <c r="D39" s="108" t="s">
        <v>195</v>
      </c>
      <c r="E39" s="79">
        <v>24.4745934</v>
      </c>
      <c r="F39" s="79">
        <v>24.4745934</v>
      </c>
      <c r="G39" s="80">
        <v>24.4745934</v>
      </c>
      <c r="H39" s="82">
        <v>73.423780199999996</v>
      </c>
      <c r="I39" s="79">
        <v>46.629102000000003</v>
      </c>
      <c r="J39" s="79">
        <v>0</v>
      </c>
      <c r="K39" s="79">
        <v>0</v>
      </c>
      <c r="L39" s="82">
        <v>46.629102000000003</v>
      </c>
      <c r="M39" s="81">
        <v>120.0528822</v>
      </c>
      <c r="N39" s="79">
        <v>0</v>
      </c>
      <c r="O39" s="79">
        <v>0</v>
      </c>
      <c r="P39" s="79">
        <v>0</v>
      </c>
      <c r="Q39" s="82">
        <v>0</v>
      </c>
      <c r="R39" s="81">
        <v>120.0528822</v>
      </c>
      <c r="S39" s="79">
        <v>14.083528399999999</v>
      </c>
      <c r="T39" s="79">
        <v>24.4745934</v>
      </c>
      <c r="U39" s="79">
        <v>24.4745934</v>
      </c>
      <c r="V39" s="82">
        <v>63.032715199999998</v>
      </c>
      <c r="W39" s="83">
        <v>183.08559739999998</v>
      </c>
    </row>
    <row r="40" spans="1:23" x14ac:dyDescent="0.25">
      <c r="A40" s="77"/>
      <c r="B40" s="320" t="s">
        <v>204</v>
      </c>
      <c r="C40" s="321" t="s">
        <v>202</v>
      </c>
      <c r="D40" s="108" t="s">
        <v>195</v>
      </c>
      <c r="E40" s="79">
        <v>2.6207560000000001</v>
      </c>
      <c r="F40" s="79">
        <v>2.6207560000000001</v>
      </c>
      <c r="G40" s="80">
        <v>2.6207560000000001</v>
      </c>
      <c r="H40" s="82">
        <v>7.8622680000000003</v>
      </c>
      <c r="I40" s="79">
        <v>2.6207560000000001</v>
      </c>
      <c r="J40" s="79">
        <v>2.6207560000000001</v>
      </c>
      <c r="K40" s="79">
        <v>2.6207560000000001</v>
      </c>
      <c r="L40" s="82">
        <v>7.8622680000000003</v>
      </c>
      <c r="M40" s="81">
        <v>15.724536000000001</v>
      </c>
      <c r="N40" s="79">
        <v>2.6207560000000001</v>
      </c>
      <c r="O40" s="79">
        <v>2.6207560000000001</v>
      </c>
      <c r="P40" s="79">
        <v>2.6207560000000001</v>
      </c>
      <c r="Q40" s="82">
        <v>7.8622680000000003</v>
      </c>
      <c r="R40" s="81">
        <v>23.586804000000001</v>
      </c>
      <c r="S40" s="79">
        <v>2.6207560000000001</v>
      </c>
      <c r="T40" s="79">
        <v>2.6034000000000002</v>
      </c>
      <c r="U40" s="79">
        <v>2.6034000000000002</v>
      </c>
      <c r="V40" s="82">
        <v>7.8275560000000013</v>
      </c>
      <c r="W40" s="83">
        <v>31.414360000000002</v>
      </c>
    </row>
    <row r="41" spans="1:23" x14ac:dyDescent="0.25">
      <c r="A41" s="77">
        <v>7</v>
      </c>
      <c r="B41" s="130" t="s">
        <v>100</v>
      </c>
      <c r="C41" s="131"/>
      <c r="D41" s="108" t="s">
        <v>126</v>
      </c>
      <c r="E41" s="79">
        <v>0.34505932919999999</v>
      </c>
      <c r="F41" s="79">
        <v>0.30598157879999999</v>
      </c>
      <c r="G41" s="80">
        <v>0.25136516879999998</v>
      </c>
      <c r="H41" s="82">
        <v>0.90240607679999996</v>
      </c>
      <c r="I41" s="79">
        <v>0.21577887839999996</v>
      </c>
      <c r="J41" s="79">
        <v>0</v>
      </c>
      <c r="K41" s="79">
        <v>0</v>
      </c>
      <c r="L41" s="82">
        <v>0.21577887839999996</v>
      </c>
      <c r="M41" s="81">
        <v>1.1181849551999998</v>
      </c>
      <c r="N41" s="79">
        <v>0</v>
      </c>
      <c r="O41" s="79">
        <v>0</v>
      </c>
      <c r="P41" s="79">
        <v>0</v>
      </c>
      <c r="Q41" s="82">
        <v>0</v>
      </c>
      <c r="R41" s="81">
        <v>1.1181849551999998</v>
      </c>
      <c r="S41" s="79">
        <v>7.0746955200000017E-2</v>
      </c>
      <c r="T41" s="79">
        <v>0.24634079160000003</v>
      </c>
      <c r="U41" s="79">
        <v>0.3148232856</v>
      </c>
      <c r="V41" s="82">
        <v>0.63191103240000013</v>
      </c>
      <c r="W41" s="83">
        <v>1.7500959876</v>
      </c>
    </row>
    <row r="42" spans="1:23" x14ac:dyDescent="0.25">
      <c r="A42" s="77">
        <v>8</v>
      </c>
      <c r="B42" s="130" t="s">
        <v>186</v>
      </c>
      <c r="C42" s="131"/>
      <c r="D42" s="108" t="s">
        <v>126</v>
      </c>
      <c r="E42" s="79">
        <v>1.3362799212000001</v>
      </c>
      <c r="F42" s="79">
        <v>1.1849470667999997</v>
      </c>
      <c r="G42" s="80">
        <v>0.97343905679999987</v>
      </c>
      <c r="H42" s="82">
        <v>3.4946660447999993</v>
      </c>
      <c r="I42" s="79">
        <v>0.83562726239999985</v>
      </c>
      <c r="J42" s="79">
        <v>0</v>
      </c>
      <c r="K42" s="79">
        <v>0</v>
      </c>
      <c r="L42" s="82">
        <v>0.83562726239999985</v>
      </c>
      <c r="M42" s="81">
        <v>4.3302933071999989</v>
      </c>
      <c r="N42" s="79">
        <v>0</v>
      </c>
      <c r="O42" s="79">
        <v>0</v>
      </c>
      <c r="P42" s="79">
        <v>0</v>
      </c>
      <c r="Q42" s="82">
        <v>0</v>
      </c>
      <c r="R42" s="81">
        <v>4.3302933071999989</v>
      </c>
      <c r="S42" s="79">
        <v>0.27397530720000007</v>
      </c>
      <c r="T42" s="79">
        <v>0.95398160760000017</v>
      </c>
      <c r="U42" s="79">
        <v>1.2191875416</v>
      </c>
      <c r="V42" s="82">
        <v>2.4471444564000002</v>
      </c>
      <c r="W42" s="83">
        <v>6.7774377635999992</v>
      </c>
    </row>
    <row r="43" spans="1:23" x14ac:dyDescent="0.25">
      <c r="A43" s="77">
        <v>9</v>
      </c>
      <c r="B43" s="329" t="s">
        <v>205</v>
      </c>
      <c r="C43" s="329"/>
      <c r="D43" s="108" t="s">
        <v>195</v>
      </c>
      <c r="E43" s="86">
        <v>55.548672425561634</v>
      </c>
      <c r="F43" s="86">
        <v>49.965402510602729</v>
      </c>
      <c r="G43" s="86">
        <v>42.162032160602742</v>
      </c>
      <c r="H43" s="82">
        <v>147.67610709676711</v>
      </c>
      <c r="I43" s="86">
        <v>37.077607838794513</v>
      </c>
      <c r="J43" s="86">
        <v>0</v>
      </c>
      <c r="K43" s="86">
        <v>0</v>
      </c>
      <c r="L43" s="82">
        <v>37.077607838794513</v>
      </c>
      <c r="M43" s="81">
        <v>184.75371493556162</v>
      </c>
      <c r="N43" s="86">
        <v>0</v>
      </c>
      <c r="O43" s="86">
        <v>0</v>
      </c>
      <c r="P43" s="86">
        <v>0</v>
      </c>
      <c r="Q43" s="82">
        <v>0</v>
      </c>
      <c r="R43" s="81">
        <v>184.75371493556162</v>
      </c>
      <c r="S43" s="86">
        <v>6.3481453903561658</v>
      </c>
      <c r="T43" s="86">
        <v>41.44416959750685</v>
      </c>
      <c r="U43" s="86">
        <v>51.039311588876707</v>
      </c>
      <c r="V43" s="82">
        <v>98.831626576739723</v>
      </c>
      <c r="W43" s="83">
        <v>283.58534151230134</v>
      </c>
    </row>
    <row r="44" spans="1:23" x14ac:dyDescent="0.25">
      <c r="A44" s="88" t="s">
        <v>206</v>
      </c>
      <c r="B44" s="318" t="s">
        <v>207</v>
      </c>
      <c r="C44" s="319"/>
      <c r="D44" s="108" t="s">
        <v>195</v>
      </c>
      <c r="E44" s="79">
        <v>0</v>
      </c>
      <c r="F44" s="79">
        <v>0</v>
      </c>
      <c r="G44" s="79">
        <v>0</v>
      </c>
      <c r="H44" s="82">
        <v>0</v>
      </c>
      <c r="I44" s="79">
        <v>0</v>
      </c>
      <c r="J44" s="79">
        <v>0</v>
      </c>
      <c r="K44" s="79">
        <v>0</v>
      </c>
      <c r="L44" s="82">
        <v>0</v>
      </c>
      <c r="M44" s="81">
        <v>0</v>
      </c>
      <c r="N44" s="79">
        <v>0</v>
      </c>
      <c r="O44" s="79">
        <v>0</v>
      </c>
      <c r="P44" s="79">
        <v>0</v>
      </c>
      <c r="Q44" s="82">
        <v>0</v>
      </c>
      <c r="R44" s="81">
        <v>0</v>
      </c>
      <c r="S44" s="79"/>
      <c r="T44" s="79"/>
      <c r="U44" s="79"/>
      <c r="V44" s="82">
        <v>0</v>
      </c>
      <c r="W44" s="83">
        <v>0</v>
      </c>
    </row>
    <row r="45" spans="1:23" x14ac:dyDescent="0.25">
      <c r="A45" s="88" t="s">
        <v>208</v>
      </c>
      <c r="B45" s="318" t="s">
        <v>209</v>
      </c>
      <c r="C45" s="334"/>
      <c r="D45" s="108" t="s">
        <v>195</v>
      </c>
      <c r="E45" s="79">
        <v>0</v>
      </c>
      <c r="F45" s="79">
        <v>0</v>
      </c>
      <c r="G45" s="79">
        <v>0</v>
      </c>
      <c r="H45" s="82">
        <v>0</v>
      </c>
      <c r="I45" s="79">
        <v>0</v>
      </c>
      <c r="J45" s="79">
        <v>0</v>
      </c>
      <c r="K45" s="79">
        <v>0</v>
      </c>
      <c r="L45" s="82">
        <v>0</v>
      </c>
      <c r="M45" s="81">
        <v>0</v>
      </c>
      <c r="N45" s="79">
        <v>0</v>
      </c>
      <c r="O45" s="79">
        <v>0</v>
      </c>
      <c r="P45" s="79">
        <v>0</v>
      </c>
      <c r="Q45" s="82">
        <v>0</v>
      </c>
      <c r="R45" s="81">
        <v>0</v>
      </c>
      <c r="S45" s="79">
        <v>0</v>
      </c>
      <c r="T45" s="79">
        <v>0</v>
      </c>
      <c r="U45" s="79">
        <v>0</v>
      </c>
      <c r="V45" s="82">
        <v>0</v>
      </c>
      <c r="W45" s="83">
        <v>0</v>
      </c>
    </row>
    <row r="46" spans="1:23" x14ac:dyDescent="0.25">
      <c r="A46" s="88" t="s">
        <v>210</v>
      </c>
      <c r="B46" s="318" t="s">
        <v>211</v>
      </c>
      <c r="C46" s="334"/>
      <c r="D46" s="108" t="s">
        <v>195</v>
      </c>
      <c r="E46" s="79">
        <v>0</v>
      </c>
      <c r="F46" s="79">
        <v>0</v>
      </c>
      <c r="G46" s="79">
        <v>0</v>
      </c>
      <c r="H46" s="82">
        <v>0</v>
      </c>
      <c r="I46" s="79">
        <v>0</v>
      </c>
      <c r="J46" s="79">
        <v>0</v>
      </c>
      <c r="K46" s="79">
        <v>0</v>
      </c>
      <c r="L46" s="82">
        <v>0</v>
      </c>
      <c r="M46" s="81">
        <v>0</v>
      </c>
      <c r="N46" s="79">
        <v>0</v>
      </c>
      <c r="O46" s="79">
        <v>0</v>
      </c>
      <c r="P46" s="79">
        <v>0</v>
      </c>
      <c r="Q46" s="82">
        <v>0</v>
      </c>
      <c r="R46" s="81">
        <v>0</v>
      </c>
      <c r="S46" s="79">
        <v>0</v>
      </c>
      <c r="T46" s="79">
        <v>0</v>
      </c>
      <c r="U46" s="79">
        <v>0</v>
      </c>
      <c r="V46" s="82">
        <v>0</v>
      </c>
      <c r="W46" s="83">
        <v>0</v>
      </c>
    </row>
    <row r="47" spans="1:23" x14ac:dyDescent="0.25">
      <c r="A47" s="88" t="s">
        <v>212</v>
      </c>
      <c r="B47" s="329" t="s">
        <v>213</v>
      </c>
      <c r="C47" s="329"/>
      <c r="D47" s="108" t="s">
        <v>195</v>
      </c>
      <c r="E47" s="79"/>
      <c r="F47" s="79"/>
      <c r="G47" s="79"/>
      <c r="H47" s="82">
        <v>0</v>
      </c>
      <c r="I47" s="79"/>
      <c r="J47" s="79">
        <v>0</v>
      </c>
      <c r="K47" s="79">
        <v>0</v>
      </c>
      <c r="L47" s="82">
        <v>0</v>
      </c>
      <c r="M47" s="81">
        <v>0</v>
      </c>
      <c r="N47" s="79">
        <v>0</v>
      </c>
      <c r="O47" s="79">
        <v>0</v>
      </c>
      <c r="P47" s="79">
        <v>0</v>
      </c>
      <c r="Q47" s="82">
        <v>0</v>
      </c>
      <c r="R47" s="81">
        <v>0</v>
      </c>
      <c r="S47" s="79">
        <v>0</v>
      </c>
      <c r="T47" s="79">
        <v>0</v>
      </c>
      <c r="U47" s="79">
        <v>0</v>
      </c>
      <c r="V47" s="82">
        <v>0</v>
      </c>
      <c r="W47" s="83">
        <v>0</v>
      </c>
    </row>
    <row r="48" spans="1:23" x14ac:dyDescent="0.25">
      <c r="A48" s="88"/>
      <c r="B48" s="335" t="s">
        <v>214</v>
      </c>
      <c r="C48" s="335"/>
      <c r="D48" s="108" t="s">
        <v>195</v>
      </c>
      <c r="E48" s="79"/>
      <c r="F48" s="79"/>
      <c r="G48" s="79"/>
      <c r="H48" s="82">
        <v>0</v>
      </c>
      <c r="I48" s="79"/>
      <c r="J48" s="79">
        <v>0</v>
      </c>
      <c r="K48" s="79">
        <v>0</v>
      </c>
      <c r="L48" s="82">
        <v>0</v>
      </c>
      <c r="M48" s="81">
        <v>0</v>
      </c>
      <c r="N48" s="79">
        <v>0</v>
      </c>
      <c r="O48" s="79">
        <v>0</v>
      </c>
      <c r="P48" s="79">
        <v>0</v>
      </c>
      <c r="Q48" s="82">
        <v>0</v>
      </c>
      <c r="R48" s="81">
        <v>0</v>
      </c>
      <c r="S48" s="79">
        <v>0</v>
      </c>
      <c r="T48" s="79">
        <v>0</v>
      </c>
      <c r="U48" s="79">
        <v>0</v>
      </c>
      <c r="V48" s="82">
        <v>0</v>
      </c>
      <c r="W48" s="83">
        <v>0</v>
      </c>
    </row>
    <row r="49" spans="1:23" x14ac:dyDescent="0.25">
      <c r="A49" s="88" t="s">
        <v>215</v>
      </c>
      <c r="B49" s="318" t="s">
        <v>216</v>
      </c>
      <c r="C49" s="319"/>
      <c r="D49" s="108" t="s">
        <v>195</v>
      </c>
      <c r="E49" s="79">
        <v>49.300672425561636</v>
      </c>
      <c r="F49" s="79">
        <v>43.717402510602732</v>
      </c>
      <c r="G49" s="79">
        <v>35.914032160602744</v>
      </c>
      <c r="H49" s="82">
        <v>128.93210709676711</v>
      </c>
      <c r="I49" s="79">
        <v>30.829607838794512</v>
      </c>
      <c r="J49" s="79">
        <v>0</v>
      </c>
      <c r="K49" s="79">
        <v>0</v>
      </c>
      <c r="L49" s="82">
        <v>30.829607838794512</v>
      </c>
      <c r="M49" s="81">
        <v>159.76171493556163</v>
      </c>
      <c r="N49" s="79">
        <v>0</v>
      </c>
      <c r="O49" s="79">
        <v>0</v>
      </c>
      <c r="P49" s="79">
        <v>0</v>
      </c>
      <c r="Q49" s="82">
        <v>0</v>
      </c>
      <c r="R49" s="81">
        <v>159.76171493556163</v>
      </c>
      <c r="S49" s="79">
        <v>3.2241453903561661</v>
      </c>
      <c r="T49" s="79">
        <v>35.196169597506852</v>
      </c>
      <c r="U49" s="79">
        <v>44.791311588876709</v>
      </c>
      <c r="V49" s="82">
        <v>83.211626576739718</v>
      </c>
      <c r="W49" s="83">
        <v>242.97334151230135</v>
      </c>
    </row>
    <row r="50" spans="1:23" x14ac:dyDescent="0.25">
      <c r="A50" s="88" t="s">
        <v>217</v>
      </c>
      <c r="B50" s="329" t="s">
        <v>218</v>
      </c>
      <c r="C50" s="329"/>
      <c r="D50" s="108" t="s">
        <v>195</v>
      </c>
      <c r="E50" s="79">
        <v>6.2480000000000002</v>
      </c>
      <c r="F50" s="79">
        <v>6.2480000000000002</v>
      </c>
      <c r="G50" s="79">
        <v>6.2480000000000002</v>
      </c>
      <c r="H50" s="82">
        <v>18.744</v>
      </c>
      <c r="I50" s="79">
        <v>6.2480000000000002</v>
      </c>
      <c r="J50" s="79">
        <v>0</v>
      </c>
      <c r="K50" s="79">
        <v>0</v>
      </c>
      <c r="L50" s="82">
        <v>6.2480000000000002</v>
      </c>
      <c r="M50" s="81">
        <v>24.992000000000001</v>
      </c>
      <c r="N50" s="79">
        <v>0</v>
      </c>
      <c r="O50" s="79">
        <v>0</v>
      </c>
      <c r="P50" s="79">
        <v>0</v>
      </c>
      <c r="Q50" s="82">
        <v>0</v>
      </c>
      <c r="R50" s="81">
        <v>24.992000000000001</v>
      </c>
      <c r="S50" s="79">
        <v>3.1240000000000001</v>
      </c>
      <c r="T50" s="79">
        <v>6.2480000000000002</v>
      </c>
      <c r="U50" s="79">
        <v>6.2480000000000002</v>
      </c>
      <c r="V50" s="82">
        <v>15.620000000000001</v>
      </c>
      <c r="W50" s="83">
        <v>40.612000000000002</v>
      </c>
    </row>
    <row r="51" spans="1:23" x14ac:dyDescent="0.25">
      <c r="A51" s="77"/>
      <c r="B51" s="335" t="s">
        <v>219</v>
      </c>
      <c r="C51" s="335"/>
      <c r="D51" s="108" t="s">
        <v>195</v>
      </c>
      <c r="E51" s="79">
        <v>0</v>
      </c>
      <c r="F51" s="79">
        <v>0</v>
      </c>
      <c r="G51" s="79">
        <v>0</v>
      </c>
      <c r="H51" s="82">
        <v>0</v>
      </c>
      <c r="I51" s="79">
        <v>0</v>
      </c>
      <c r="J51" s="79">
        <v>0</v>
      </c>
      <c r="K51" s="79">
        <v>0</v>
      </c>
      <c r="L51" s="82">
        <v>0</v>
      </c>
      <c r="M51" s="81">
        <v>0</v>
      </c>
      <c r="N51" s="79">
        <v>0</v>
      </c>
      <c r="O51" s="79">
        <v>0</v>
      </c>
      <c r="P51" s="79">
        <v>0</v>
      </c>
      <c r="Q51" s="82">
        <v>0</v>
      </c>
      <c r="R51" s="81">
        <v>0</v>
      </c>
      <c r="S51" s="79"/>
      <c r="T51" s="79"/>
      <c r="U51" s="79"/>
      <c r="V51" s="82">
        <v>0</v>
      </c>
      <c r="W51" s="83">
        <v>0</v>
      </c>
    </row>
    <row r="52" spans="1:23" x14ac:dyDescent="0.25">
      <c r="A52" s="77"/>
      <c r="B52" s="332" t="s">
        <v>220</v>
      </c>
      <c r="C52" s="333"/>
      <c r="D52" s="108" t="s">
        <v>195</v>
      </c>
      <c r="E52" s="79">
        <v>0</v>
      </c>
      <c r="F52" s="79">
        <v>0</v>
      </c>
      <c r="G52" s="79">
        <v>0</v>
      </c>
      <c r="H52" s="82">
        <v>0</v>
      </c>
      <c r="I52" s="79">
        <v>0</v>
      </c>
      <c r="J52" s="79">
        <v>0</v>
      </c>
      <c r="K52" s="79">
        <v>0</v>
      </c>
      <c r="L52" s="82">
        <v>0</v>
      </c>
      <c r="M52" s="81">
        <v>0</v>
      </c>
      <c r="N52" s="79">
        <v>0</v>
      </c>
      <c r="O52" s="79">
        <v>0</v>
      </c>
      <c r="P52" s="79">
        <v>0</v>
      </c>
      <c r="Q52" s="82">
        <v>0</v>
      </c>
      <c r="R52" s="81">
        <v>0</v>
      </c>
      <c r="S52" s="79"/>
      <c r="T52" s="79">
        <v>0</v>
      </c>
      <c r="U52" s="79">
        <v>0</v>
      </c>
      <c r="V52" s="82">
        <v>0</v>
      </c>
      <c r="W52" s="83">
        <v>0</v>
      </c>
    </row>
    <row r="53" spans="1:23" x14ac:dyDescent="0.25">
      <c r="A53" s="77"/>
      <c r="B53" s="332" t="s">
        <v>221</v>
      </c>
      <c r="C53" s="333"/>
      <c r="D53" s="108" t="s">
        <v>195</v>
      </c>
      <c r="E53" s="79">
        <v>0</v>
      </c>
      <c r="F53" s="79">
        <v>0</v>
      </c>
      <c r="G53" s="79">
        <v>0</v>
      </c>
      <c r="H53" s="82">
        <v>0</v>
      </c>
      <c r="I53" s="79">
        <v>0</v>
      </c>
      <c r="J53" s="79">
        <v>0</v>
      </c>
      <c r="K53" s="79">
        <v>0</v>
      </c>
      <c r="L53" s="82">
        <v>0</v>
      </c>
      <c r="M53" s="81">
        <v>0</v>
      </c>
      <c r="N53" s="79">
        <v>0</v>
      </c>
      <c r="O53" s="79">
        <v>0</v>
      </c>
      <c r="P53" s="79">
        <v>0</v>
      </c>
      <c r="Q53" s="82">
        <v>0</v>
      </c>
      <c r="R53" s="81">
        <v>0</v>
      </c>
      <c r="S53" s="79">
        <v>0</v>
      </c>
      <c r="T53" s="79"/>
      <c r="U53" s="79"/>
      <c r="V53" s="82">
        <v>0</v>
      </c>
      <c r="W53" s="83">
        <v>0</v>
      </c>
    </row>
    <row r="54" spans="1:23" x14ac:dyDescent="0.25">
      <c r="A54" s="77"/>
      <c r="B54" s="132" t="s">
        <v>222</v>
      </c>
      <c r="C54" s="133"/>
      <c r="D54" s="108" t="s">
        <v>195</v>
      </c>
      <c r="E54" s="79">
        <v>6.2480000000000002</v>
      </c>
      <c r="F54" s="79">
        <v>6.2480000000000002</v>
      </c>
      <c r="G54" s="79">
        <v>6.2480000000000002</v>
      </c>
      <c r="H54" s="82">
        <v>18.744</v>
      </c>
      <c r="I54" s="79">
        <v>6.2480000000000002</v>
      </c>
      <c r="J54" s="79">
        <v>0</v>
      </c>
      <c r="K54" s="79">
        <v>0</v>
      </c>
      <c r="L54" s="82">
        <v>6.2480000000000002</v>
      </c>
      <c r="M54" s="81">
        <v>24.992000000000001</v>
      </c>
      <c r="N54" s="79">
        <v>0</v>
      </c>
      <c r="O54" s="79">
        <v>0</v>
      </c>
      <c r="P54" s="79">
        <v>0</v>
      </c>
      <c r="Q54" s="82">
        <v>0</v>
      </c>
      <c r="R54" s="81">
        <v>24.992000000000001</v>
      </c>
      <c r="S54" s="79">
        <v>3.1240000000000001</v>
      </c>
      <c r="T54" s="79">
        <v>6.2480000000000002</v>
      </c>
      <c r="U54" s="79">
        <v>6.2480000000000002</v>
      </c>
      <c r="V54" s="82">
        <v>15.620000000000001</v>
      </c>
      <c r="W54" s="83">
        <v>40.612000000000002</v>
      </c>
    </row>
    <row r="55" spans="1:23" x14ac:dyDescent="0.25">
      <c r="A55" s="88" t="s">
        <v>223</v>
      </c>
      <c r="B55" s="329" t="s">
        <v>224</v>
      </c>
      <c r="C55" s="329"/>
      <c r="D55" s="108" t="s">
        <v>195</v>
      </c>
      <c r="E55" s="79">
        <v>0</v>
      </c>
      <c r="F55" s="79">
        <v>0</v>
      </c>
      <c r="G55" s="79">
        <v>0</v>
      </c>
      <c r="H55" s="82">
        <v>0</v>
      </c>
      <c r="I55" s="79">
        <v>0</v>
      </c>
      <c r="J55" s="79">
        <v>0</v>
      </c>
      <c r="K55" s="79">
        <v>0</v>
      </c>
      <c r="L55" s="82">
        <v>0</v>
      </c>
      <c r="M55" s="81">
        <v>0</v>
      </c>
      <c r="N55" s="79">
        <v>0</v>
      </c>
      <c r="O55" s="79">
        <v>0</v>
      </c>
      <c r="P55" s="79">
        <v>0</v>
      </c>
      <c r="Q55" s="82">
        <v>0</v>
      </c>
      <c r="R55" s="81">
        <v>0</v>
      </c>
      <c r="S55" s="79">
        <v>0</v>
      </c>
      <c r="T55" s="79">
        <v>0</v>
      </c>
      <c r="U55" s="79">
        <v>0</v>
      </c>
      <c r="V55" s="82">
        <v>0</v>
      </c>
      <c r="W55" s="83">
        <v>0</v>
      </c>
    </row>
    <row r="56" spans="1:23" x14ac:dyDescent="0.25">
      <c r="A56" s="77"/>
      <c r="B56" s="329" t="s">
        <v>225</v>
      </c>
      <c r="C56" s="329"/>
      <c r="D56" s="108" t="s">
        <v>195</v>
      </c>
      <c r="E56" s="79">
        <v>0</v>
      </c>
      <c r="F56" s="79">
        <v>0</v>
      </c>
      <c r="G56" s="79">
        <v>0</v>
      </c>
      <c r="H56" s="82">
        <v>0</v>
      </c>
      <c r="I56" s="79">
        <v>0</v>
      </c>
      <c r="J56" s="79">
        <v>0</v>
      </c>
      <c r="K56" s="79">
        <v>0</v>
      </c>
      <c r="L56" s="82">
        <v>0</v>
      </c>
      <c r="M56" s="81">
        <v>0</v>
      </c>
      <c r="N56" s="79">
        <v>0</v>
      </c>
      <c r="O56" s="79">
        <v>0</v>
      </c>
      <c r="P56" s="79">
        <v>0</v>
      </c>
      <c r="Q56" s="82">
        <v>0</v>
      </c>
      <c r="R56" s="81">
        <v>0</v>
      </c>
      <c r="S56" s="79">
        <v>0</v>
      </c>
      <c r="T56" s="79"/>
      <c r="U56" s="79">
        <v>0</v>
      </c>
      <c r="V56" s="82">
        <v>0</v>
      </c>
      <c r="W56" s="83">
        <v>0</v>
      </c>
    </row>
    <row r="57" spans="1:23" x14ac:dyDescent="0.25">
      <c r="A57" s="77" t="s">
        <v>226</v>
      </c>
      <c r="B57" s="329" t="s">
        <v>227</v>
      </c>
      <c r="C57" s="329"/>
      <c r="D57" s="108" t="s">
        <v>195</v>
      </c>
      <c r="E57" s="79">
        <v>0</v>
      </c>
      <c r="F57" s="79">
        <v>0</v>
      </c>
      <c r="G57" s="79">
        <v>0</v>
      </c>
      <c r="H57" s="82">
        <v>0</v>
      </c>
      <c r="I57" s="79">
        <v>0</v>
      </c>
      <c r="J57" s="79">
        <v>0</v>
      </c>
      <c r="K57" s="79">
        <v>0</v>
      </c>
      <c r="L57" s="82">
        <v>0</v>
      </c>
      <c r="M57" s="81">
        <v>0</v>
      </c>
      <c r="N57" s="79">
        <v>0</v>
      </c>
      <c r="O57" s="79">
        <v>0</v>
      </c>
      <c r="P57" s="79">
        <v>0</v>
      </c>
      <c r="Q57" s="82">
        <v>0</v>
      </c>
      <c r="R57" s="81">
        <v>0</v>
      </c>
      <c r="S57" s="79">
        <v>0</v>
      </c>
      <c r="T57" s="79">
        <v>0</v>
      </c>
      <c r="U57" s="79"/>
      <c r="V57" s="82">
        <v>0</v>
      </c>
      <c r="W57" s="83">
        <v>0</v>
      </c>
    </row>
    <row r="58" spans="1:23" x14ac:dyDescent="0.25">
      <c r="A58" s="77">
        <v>11</v>
      </c>
      <c r="B58" s="320" t="s">
        <v>228</v>
      </c>
      <c r="C58" s="321"/>
      <c r="D58" s="108" t="s">
        <v>195</v>
      </c>
      <c r="E58" s="86">
        <v>0</v>
      </c>
      <c r="F58" s="86">
        <v>0</v>
      </c>
      <c r="G58" s="86">
        <v>0</v>
      </c>
      <c r="H58" s="82">
        <v>0</v>
      </c>
      <c r="I58" s="86">
        <v>0</v>
      </c>
      <c r="J58" s="86">
        <v>0</v>
      </c>
      <c r="K58" s="86">
        <v>0</v>
      </c>
      <c r="L58" s="82">
        <v>0</v>
      </c>
      <c r="M58" s="81">
        <v>0</v>
      </c>
      <c r="N58" s="86">
        <v>0</v>
      </c>
      <c r="O58" s="86">
        <v>0</v>
      </c>
      <c r="P58" s="86">
        <v>0</v>
      </c>
      <c r="Q58" s="82">
        <v>0</v>
      </c>
      <c r="R58" s="81">
        <v>0</v>
      </c>
      <c r="S58" s="86">
        <v>0</v>
      </c>
      <c r="T58" s="86">
        <v>0</v>
      </c>
      <c r="U58" s="86">
        <v>0</v>
      </c>
      <c r="V58" s="82">
        <v>0</v>
      </c>
      <c r="W58" s="83">
        <v>0</v>
      </c>
    </row>
    <row r="59" spans="1:23" x14ac:dyDescent="0.25">
      <c r="A59" s="88" t="s">
        <v>229</v>
      </c>
      <c r="B59" s="320" t="s">
        <v>230</v>
      </c>
      <c r="C59" s="321" t="s">
        <v>231</v>
      </c>
      <c r="D59" s="108" t="s">
        <v>195</v>
      </c>
      <c r="E59" s="79">
        <v>0</v>
      </c>
      <c r="F59" s="79">
        <v>0</v>
      </c>
      <c r="G59" s="79">
        <v>0</v>
      </c>
      <c r="H59" s="82">
        <v>0</v>
      </c>
      <c r="I59" s="79">
        <v>0</v>
      </c>
      <c r="J59" s="79">
        <v>0</v>
      </c>
      <c r="K59" s="79">
        <v>0</v>
      </c>
      <c r="L59" s="82">
        <v>0</v>
      </c>
      <c r="M59" s="81">
        <v>0</v>
      </c>
      <c r="N59" s="79">
        <v>0</v>
      </c>
      <c r="O59" s="79">
        <v>0</v>
      </c>
      <c r="P59" s="79">
        <v>0</v>
      </c>
      <c r="Q59" s="82">
        <v>0</v>
      </c>
      <c r="R59" s="81">
        <v>0</v>
      </c>
      <c r="S59" s="79">
        <v>0</v>
      </c>
      <c r="T59" s="79">
        <v>0</v>
      </c>
      <c r="U59" s="79">
        <v>0</v>
      </c>
      <c r="V59" s="82">
        <v>0</v>
      </c>
      <c r="W59" s="83">
        <v>0</v>
      </c>
    </row>
    <row r="60" spans="1:23" x14ac:dyDescent="0.25">
      <c r="A60" s="88" t="s">
        <v>232</v>
      </c>
      <c r="B60" s="318" t="s">
        <v>233</v>
      </c>
      <c r="C60" s="319"/>
      <c r="D60" s="108" t="s">
        <v>195</v>
      </c>
      <c r="E60" s="79">
        <v>0</v>
      </c>
      <c r="F60" s="79">
        <v>0</v>
      </c>
      <c r="G60" s="79">
        <v>0</v>
      </c>
      <c r="H60" s="82">
        <v>0</v>
      </c>
      <c r="I60" s="79">
        <v>0</v>
      </c>
      <c r="J60" s="79">
        <v>0</v>
      </c>
      <c r="K60" s="79">
        <v>0</v>
      </c>
      <c r="L60" s="82">
        <v>0</v>
      </c>
      <c r="M60" s="81">
        <v>0</v>
      </c>
      <c r="N60" s="79">
        <v>0</v>
      </c>
      <c r="O60" s="79">
        <v>0</v>
      </c>
      <c r="P60" s="79">
        <v>0</v>
      </c>
      <c r="Q60" s="82">
        <v>0</v>
      </c>
      <c r="R60" s="81">
        <v>0</v>
      </c>
      <c r="S60" s="79"/>
      <c r="T60" s="79">
        <v>0</v>
      </c>
      <c r="U60" s="79">
        <v>0</v>
      </c>
      <c r="V60" s="82">
        <v>0</v>
      </c>
      <c r="W60" s="83">
        <v>0</v>
      </c>
    </row>
    <row r="61" spans="1:23" x14ac:dyDescent="0.25">
      <c r="A61" s="88" t="s">
        <v>234</v>
      </c>
      <c r="B61" s="320" t="s">
        <v>235</v>
      </c>
      <c r="C61" s="321" t="s">
        <v>236</v>
      </c>
      <c r="D61" s="108" t="s">
        <v>195</v>
      </c>
      <c r="E61" s="79">
        <v>0</v>
      </c>
      <c r="F61" s="79">
        <v>0</v>
      </c>
      <c r="G61" s="79">
        <v>0</v>
      </c>
      <c r="H61" s="82">
        <v>0</v>
      </c>
      <c r="I61" s="79">
        <v>0</v>
      </c>
      <c r="J61" s="79">
        <v>0</v>
      </c>
      <c r="K61" s="79">
        <v>0</v>
      </c>
      <c r="L61" s="82">
        <v>0</v>
      </c>
      <c r="M61" s="81">
        <v>0</v>
      </c>
      <c r="N61" s="79">
        <v>0</v>
      </c>
      <c r="O61" s="79">
        <v>0</v>
      </c>
      <c r="P61" s="79">
        <v>0</v>
      </c>
      <c r="Q61" s="82">
        <v>0</v>
      </c>
      <c r="R61" s="81">
        <v>0</v>
      </c>
      <c r="S61" s="79">
        <v>0</v>
      </c>
      <c r="T61" s="79">
        <v>0</v>
      </c>
      <c r="U61" s="79">
        <v>0</v>
      </c>
      <c r="V61" s="82">
        <v>0</v>
      </c>
      <c r="W61" s="83">
        <v>0</v>
      </c>
    </row>
    <row r="62" spans="1:23" x14ac:dyDescent="0.25">
      <c r="A62" s="77">
        <v>12</v>
      </c>
      <c r="B62" s="320" t="s">
        <v>237</v>
      </c>
      <c r="C62" s="321"/>
      <c r="D62" s="108" t="s">
        <v>195</v>
      </c>
      <c r="E62" s="86">
        <v>5.0869999999999997</v>
      </c>
      <c r="F62" s="86">
        <v>5.0869999999999997</v>
      </c>
      <c r="G62" s="86">
        <v>6.5169999999999995</v>
      </c>
      <c r="H62" s="82">
        <v>16.690999999999999</v>
      </c>
      <c r="I62" s="86">
        <v>5.0869999999999997</v>
      </c>
      <c r="J62" s="86">
        <v>0</v>
      </c>
      <c r="K62" s="86">
        <v>0</v>
      </c>
      <c r="L62" s="82">
        <v>5.0869999999999997</v>
      </c>
      <c r="M62" s="81">
        <v>21.777999999999999</v>
      </c>
      <c r="N62" s="86">
        <v>0</v>
      </c>
      <c r="O62" s="86">
        <v>0</v>
      </c>
      <c r="P62" s="86">
        <v>0</v>
      </c>
      <c r="Q62" s="82">
        <v>0</v>
      </c>
      <c r="R62" s="81">
        <v>21.777999999999999</v>
      </c>
      <c r="S62" s="86">
        <v>2.5429999999999997</v>
      </c>
      <c r="T62" s="86">
        <v>5.0869999999999997</v>
      </c>
      <c r="U62" s="86">
        <v>5.0869999999999997</v>
      </c>
      <c r="V62" s="82">
        <v>12.716999999999999</v>
      </c>
      <c r="W62" s="83">
        <v>34.494999999999997</v>
      </c>
    </row>
    <row r="63" spans="1:23" x14ac:dyDescent="0.25">
      <c r="A63" s="88" t="s">
        <v>238</v>
      </c>
      <c r="B63" s="320" t="s">
        <v>239</v>
      </c>
      <c r="C63" s="321" t="s">
        <v>239</v>
      </c>
      <c r="D63" s="108" t="s">
        <v>195</v>
      </c>
      <c r="E63" s="79">
        <v>1.18</v>
      </c>
      <c r="F63" s="79">
        <v>1.18</v>
      </c>
      <c r="G63" s="79">
        <v>1.18</v>
      </c>
      <c r="H63" s="82">
        <v>3.54</v>
      </c>
      <c r="I63" s="79">
        <v>1.18</v>
      </c>
      <c r="J63" s="79"/>
      <c r="K63" s="79"/>
      <c r="L63" s="82">
        <v>1.18</v>
      </c>
      <c r="M63" s="81">
        <v>4.72</v>
      </c>
      <c r="N63" s="79"/>
      <c r="O63" s="79"/>
      <c r="P63" s="79"/>
      <c r="Q63" s="82">
        <v>0</v>
      </c>
      <c r="R63" s="81">
        <v>4.72</v>
      </c>
      <c r="S63" s="79">
        <v>0.59</v>
      </c>
      <c r="T63" s="79">
        <v>1.18</v>
      </c>
      <c r="U63" s="79">
        <v>1.18</v>
      </c>
      <c r="V63" s="82">
        <v>2.95</v>
      </c>
      <c r="W63" s="83">
        <v>7.67</v>
      </c>
    </row>
    <row r="64" spans="1:23" x14ac:dyDescent="0.25">
      <c r="A64" s="88" t="s">
        <v>240</v>
      </c>
      <c r="B64" s="318" t="s">
        <v>241</v>
      </c>
      <c r="C64" s="319" t="s">
        <v>241</v>
      </c>
      <c r="D64" s="108" t="s">
        <v>195</v>
      </c>
      <c r="E64" s="79"/>
      <c r="F64" s="79"/>
      <c r="G64" s="79"/>
      <c r="H64" s="82">
        <v>0</v>
      </c>
      <c r="I64" s="79"/>
      <c r="J64" s="79"/>
      <c r="K64" s="79"/>
      <c r="L64" s="82">
        <v>0</v>
      </c>
      <c r="M64" s="81">
        <v>0</v>
      </c>
      <c r="N64" s="79"/>
      <c r="O64" s="79"/>
      <c r="P64" s="79"/>
      <c r="Q64" s="82">
        <v>0</v>
      </c>
      <c r="R64" s="81">
        <v>0</v>
      </c>
      <c r="S64" s="79"/>
      <c r="T64" s="79"/>
      <c r="U64" s="79"/>
      <c r="V64" s="82">
        <v>0</v>
      </c>
      <c r="W64" s="83">
        <v>0</v>
      </c>
    </row>
    <row r="65" spans="1:23" x14ac:dyDescent="0.25">
      <c r="A65" s="88" t="s">
        <v>242</v>
      </c>
      <c r="B65" s="320" t="s">
        <v>58</v>
      </c>
      <c r="C65" s="321" t="s">
        <v>58</v>
      </c>
      <c r="D65" s="108" t="s">
        <v>195</v>
      </c>
      <c r="E65" s="79"/>
      <c r="F65" s="79"/>
      <c r="G65" s="79"/>
      <c r="H65" s="82">
        <v>0</v>
      </c>
      <c r="I65" s="79"/>
      <c r="J65" s="79"/>
      <c r="K65" s="79"/>
      <c r="L65" s="82">
        <v>0</v>
      </c>
      <c r="M65" s="81">
        <v>0</v>
      </c>
      <c r="N65" s="79"/>
      <c r="O65" s="79"/>
      <c r="P65" s="79"/>
      <c r="Q65" s="82">
        <v>0</v>
      </c>
      <c r="R65" s="81">
        <v>0</v>
      </c>
      <c r="S65" s="79"/>
      <c r="T65" s="79"/>
      <c r="U65" s="79"/>
      <c r="V65" s="82">
        <v>0</v>
      </c>
      <c r="W65" s="83">
        <v>0</v>
      </c>
    </row>
    <row r="66" spans="1:23" x14ac:dyDescent="0.25">
      <c r="A66" s="88" t="s">
        <v>243</v>
      </c>
      <c r="B66" s="130" t="s">
        <v>244</v>
      </c>
      <c r="C66" s="131"/>
      <c r="D66" s="108" t="s">
        <v>126</v>
      </c>
      <c r="E66" s="79"/>
      <c r="F66" s="79"/>
      <c r="G66" s="79"/>
      <c r="H66" s="82">
        <v>0</v>
      </c>
      <c r="I66" s="79"/>
      <c r="J66" s="134"/>
      <c r="K66" s="79"/>
      <c r="L66" s="82">
        <v>0</v>
      </c>
      <c r="M66" s="81">
        <v>0</v>
      </c>
      <c r="N66" s="79"/>
      <c r="O66" s="79"/>
      <c r="P66" s="79"/>
      <c r="Q66" s="82">
        <v>0</v>
      </c>
      <c r="R66" s="81">
        <v>0</v>
      </c>
      <c r="S66" s="79"/>
      <c r="T66" s="79"/>
      <c r="U66" s="79"/>
      <c r="V66" s="82">
        <v>0</v>
      </c>
      <c r="W66" s="83">
        <v>0</v>
      </c>
    </row>
    <row r="67" spans="1:23" x14ac:dyDescent="0.25">
      <c r="A67" s="88" t="s">
        <v>245</v>
      </c>
      <c r="B67" s="318" t="s">
        <v>246</v>
      </c>
      <c r="C67" s="319" t="s">
        <v>246</v>
      </c>
      <c r="D67" s="108" t="s">
        <v>195</v>
      </c>
      <c r="E67" s="79">
        <v>1.7110000000000001</v>
      </c>
      <c r="F67" s="79">
        <v>1.7110000000000001</v>
      </c>
      <c r="G67" s="79">
        <v>1.7110000000000001</v>
      </c>
      <c r="H67" s="82">
        <v>5.133</v>
      </c>
      <c r="I67" s="79">
        <v>1.7110000000000001</v>
      </c>
      <c r="J67" s="79"/>
      <c r="K67" s="79"/>
      <c r="L67" s="82">
        <v>1.7110000000000001</v>
      </c>
      <c r="M67" s="81">
        <v>6.8440000000000003</v>
      </c>
      <c r="N67" s="79"/>
      <c r="O67" s="79"/>
      <c r="P67" s="79"/>
      <c r="Q67" s="82">
        <v>0</v>
      </c>
      <c r="R67" s="81">
        <v>6.8440000000000003</v>
      </c>
      <c r="S67" s="79">
        <v>0.85499999999999998</v>
      </c>
      <c r="T67" s="79">
        <v>1.7110000000000001</v>
      </c>
      <c r="U67" s="79">
        <v>1.7110000000000001</v>
      </c>
      <c r="V67" s="82">
        <v>4.2770000000000001</v>
      </c>
      <c r="W67" s="83">
        <v>11.121</v>
      </c>
    </row>
    <row r="68" spans="1:23" x14ac:dyDescent="0.25">
      <c r="A68" s="88" t="s">
        <v>247</v>
      </c>
      <c r="B68" s="318" t="s">
        <v>248</v>
      </c>
      <c r="C68" s="319" t="s">
        <v>248</v>
      </c>
      <c r="D68" s="108" t="s">
        <v>195</v>
      </c>
      <c r="E68" s="79">
        <v>1.085</v>
      </c>
      <c r="F68" s="79">
        <v>1.085</v>
      </c>
      <c r="G68" s="79">
        <v>1.085</v>
      </c>
      <c r="H68" s="82">
        <v>3.2549999999999999</v>
      </c>
      <c r="I68" s="79">
        <v>1.085</v>
      </c>
      <c r="J68" s="79"/>
      <c r="K68" s="79"/>
      <c r="L68" s="82">
        <v>1.085</v>
      </c>
      <c r="M68" s="81">
        <v>4.34</v>
      </c>
      <c r="N68" s="79"/>
      <c r="O68" s="79"/>
      <c r="P68" s="79"/>
      <c r="Q68" s="82">
        <v>0</v>
      </c>
      <c r="R68" s="81">
        <v>4.34</v>
      </c>
      <c r="S68" s="79">
        <v>0.54200000000000004</v>
      </c>
      <c r="T68" s="79">
        <v>1.085</v>
      </c>
      <c r="U68" s="79">
        <v>1.085</v>
      </c>
      <c r="V68" s="82">
        <v>2.7119999999999997</v>
      </c>
      <c r="W68" s="83">
        <v>7.0519999999999996</v>
      </c>
    </row>
    <row r="69" spans="1:23" x14ac:dyDescent="0.25">
      <c r="A69" s="88" t="s">
        <v>249</v>
      </c>
      <c r="B69" s="320" t="s">
        <v>250</v>
      </c>
      <c r="C69" s="321" t="s">
        <v>251</v>
      </c>
      <c r="D69" s="108" t="s">
        <v>195</v>
      </c>
      <c r="E69" s="79"/>
      <c r="F69" s="79"/>
      <c r="G69" s="79"/>
      <c r="H69" s="82">
        <v>0</v>
      </c>
      <c r="I69" s="79"/>
      <c r="J69" s="79"/>
      <c r="K69" s="79"/>
      <c r="L69" s="82">
        <v>0</v>
      </c>
      <c r="M69" s="81">
        <v>0</v>
      </c>
      <c r="N69" s="79"/>
      <c r="O69" s="79"/>
      <c r="P69" s="79"/>
      <c r="Q69" s="82">
        <v>0</v>
      </c>
      <c r="R69" s="81">
        <v>0</v>
      </c>
      <c r="S69" s="79"/>
      <c r="T69" s="79"/>
      <c r="U69" s="79"/>
      <c r="V69" s="82">
        <v>0</v>
      </c>
      <c r="W69" s="83">
        <v>0</v>
      </c>
    </row>
    <row r="70" spans="1:23" x14ac:dyDescent="0.25">
      <c r="A70" s="88" t="s">
        <v>252</v>
      </c>
      <c r="B70" s="318" t="s">
        <v>253</v>
      </c>
      <c r="C70" s="319" t="s">
        <v>254</v>
      </c>
      <c r="D70" s="108" t="s">
        <v>195</v>
      </c>
      <c r="E70" s="79"/>
      <c r="F70" s="79"/>
      <c r="G70" s="79"/>
      <c r="H70" s="82">
        <v>0</v>
      </c>
      <c r="I70" s="79"/>
      <c r="J70" s="79"/>
      <c r="K70" s="79"/>
      <c r="L70" s="82">
        <v>0</v>
      </c>
      <c r="M70" s="81">
        <v>0</v>
      </c>
      <c r="N70" s="79"/>
      <c r="O70" s="79"/>
      <c r="P70" s="79"/>
      <c r="Q70" s="82">
        <v>0</v>
      </c>
      <c r="R70" s="81">
        <v>0</v>
      </c>
      <c r="S70" s="79"/>
      <c r="T70" s="79"/>
      <c r="U70" s="79"/>
      <c r="V70" s="82">
        <v>0</v>
      </c>
      <c r="W70" s="83">
        <v>0</v>
      </c>
    </row>
    <row r="71" spans="1:23" x14ac:dyDescent="0.25">
      <c r="A71" s="88" t="s">
        <v>255</v>
      </c>
      <c r="B71" s="318" t="s">
        <v>256</v>
      </c>
      <c r="C71" s="334"/>
      <c r="D71" s="108" t="s">
        <v>195</v>
      </c>
      <c r="E71" s="79"/>
      <c r="F71" s="79"/>
      <c r="G71" s="79"/>
      <c r="H71" s="82">
        <v>0</v>
      </c>
      <c r="I71" s="79"/>
      <c r="J71" s="79"/>
      <c r="K71" s="79"/>
      <c r="L71" s="82">
        <v>0</v>
      </c>
      <c r="M71" s="81">
        <v>0</v>
      </c>
      <c r="N71" s="79"/>
      <c r="O71" s="79"/>
      <c r="P71" s="79"/>
      <c r="Q71" s="82">
        <v>0</v>
      </c>
      <c r="R71" s="81">
        <v>0</v>
      </c>
      <c r="S71" s="79"/>
      <c r="T71" s="79"/>
      <c r="U71" s="79"/>
      <c r="V71" s="82">
        <v>0</v>
      </c>
      <c r="W71" s="83">
        <v>0</v>
      </c>
    </row>
    <row r="72" spans="1:23" x14ac:dyDescent="0.25">
      <c r="A72" s="88" t="s">
        <v>257</v>
      </c>
      <c r="B72" s="320" t="s">
        <v>258</v>
      </c>
      <c r="C72" s="321" t="s">
        <v>259</v>
      </c>
      <c r="D72" s="108" t="s">
        <v>195</v>
      </c>
      <c r="E72" s="79"/>
      <c r="F72" s="79"/>
      <c r="G72" s="79"/>
      <c r="H72" s="82">
        <v>0</v>
      </c>
      <c r="I72" s="79"/>
      <c r="J72" s="79"/>
      <c r="K72" s="79"/>
      <c r="L72" s="82">
        <v>0</v>
      </c>
      <c r="M72" s="81">
        <v>0</v>
      </c>
      <c r="N72" s="79"/>
      <c r="O72" s="79"/>
      <c r="P72" s="79"/>
      <c r="Q72" s="82">
        <v>0</v>
      </c>
      <c r="R72" s="81">
        <v>0</v>
      </c>
      <c r="S72" s="79"/>
      <c r="T72" s="79"/>
      <c r="U72" s="79"/>
      <c r="V72" s="82">
        <v>0</v>
      </c>
      <c r="W72" s="83">
        <v>0</v>
      </c>
    </row>
    <row r="73" spans="1:23" x14ac:dyDescent="0.25">
      <c r="A73" s="88" t="s">
        <v>260</v>
      </c>
      <c r="B73" s="320" t="s">
        <v>224</v>
      </c>
      <c r="C73" s="321" t="s">
        <v>224</v>
      </c>
      <c r="D73" s="108" t="s">
        <v>195</v>
      </c>
      <c r="E73" s="79">
        <v>0.12</v>
      </c>
      <c r="F73" s="79">
        <v>0.12</v>
      </c>
      <c r="G73" s="79">
        <v>0.12</v>
      </c>
      <c r="H73" s="82">
        <v>0.36</v>
      </c>
      <c r="I73" s="79">
        <v>0.12</v>
      </c>
      <c r="J73" s="79">
        <v>0</v>
      </c>
      <c r="K73" s="79">
        <v>0</v>
      </c>
      <c r="L73" s="82">
        <v>0.12</v>
      </c>
      <c r="M73" s="81">
        <v>0.48</v>
      </c>
      <c r="N73" s="79">
        <v>0</v>
      </c>
      <c r="O73" s="79">
        <v>0</v>
      </c>
      <c r="P73" s="79">
        <v>0</v>
      </c>
      <c r="Q73" s="82">
        <v>0</v>
      </c>
      <c r="R73" s="81">
        <v>0.48</v>
      </c>
      <c r="S73" s="79">
        <v>0.06</v>
      </c>
      <c r="T73" s="79">
        <v>0.12</v>
      </c>
      <c r="U73" s="79">
        <v>0.12</v>
      </c>
      <c r="V73" s="82">
        <v>0.3</v>
      </c>
      <c r="W73" s="83">
        <v>0.78</v>
      </c>
    </row>
    <row r="74" spans="1:23" x14ac:dyDescent="0.25">
      <c r="A74" s="88"/>
      <c r="B74" s="320" t="s">
        <v>261</v>
      </c>
      <c r="C74" s="321" t="s">
        <v>261</v>
      </c>
      <c r="D74" s="108" t="s">
        <v>195</v>
      </c>
      <c r="E74" s="79">
        <v>0.12</v>
      </c>
      <c r="F74" s="79">
        <v>0.12</v>
      </c>
      <c r="G74" s="79">
        <v>0.12</v>
      </c>
      <c r="H74" s="82">
        <v>0.36</v>
      </c>
      <c r="I74" s="79">
        <v>0.12</v>
      </c>
      <c r="J74" s="79"/>
      <c r="K74" s="79"/>
      <c r="L74" s="82">
        <v>0.12</v>
      </c>
      <c r="M74" s="81">
        <v>0.48</v>
      </c>
      <c r="N74" s="79"/>
      <c r="O74" s="79"/>
      <c r="P74" s="79"/>
      <c r="Q74" s="82">
        <v>0</v>
      </c>
      <c r="R74" s="81">
        <v>0.48</v>
      </c>
      <c r="S74" s="79">
        <v>0.06</v>
      </c>
      <c r="T74" s="79">
        <v>0.12</v>
      </c>
      <c r="U74" s="79">
        <v>0.12</v>
      </c>
      <c r="V74" s="82">
        <v>0.3</v>
      </c>
      <c r="W74" s="83">
        <v>0.78</v>
      </c>
    </row>
    <row r="75" spans="1:23" x14ac:dyDescent="0.25">
      <c r="A75" s="88"/>
      <c r="B75" s="320" t="s">
        <v>262</v>
      </c>
      <c r="C75" s="321" t="s">
        <v>262</v>
      </c>
      <c r="D75" s="108" t="s">
        <v>195</v>
      </c>
      <c r="E75" s="79"/>
      <c r="F75" s="79"/>
      <c r="G75" s="79"/>
      <c r="H75" s="82">
        <v>0</v>
      </c>
      <c r="I75" s="79"/>
      <c r="J75" s="79"/>
      <c r="K75" s="79"/>
      <c r="L75" s="82">
        <v>0</v>
      </c>
      <c r="M75" s="81">
        <v>0</v>
      </c>
      <c r="N75" s="79"/>
      <c r="O75" s="79"/>
      <c r="P75" s="79"/>
      <c r="Q75" s="82">
        <v>0</v>
      </c>
      <c r="R75" s="81">
        <v>0</v>
      </c>
      <c r="S75" s="79"/>
      <c r="T75" s="79"/>
      <c r="U75" s="79"/>
      <c r="V75" s="82">
        <v>0</v>
      </c>
      <c r="W75" s="83">
        <v>0</v>
      </c>
    </row>
    <row r="76" spans="1:23" x14ac:dyDescent="0.25">
      <c r="A76" s="88"/>
      <c r="B76" s="320" t="s">
        <v>263</v>
      </c>
      <c r="C76" s="321" t="s">
        <v>264</v>
      </c>
      <c r="D76" s="108" t="s">
        <v>195</v>
      </c>
      <c r="E76" s="79"/>
      <c r="F76" s="79"/>
      <c r="G76" s="79"/>
      <c r="H76" s="82">
        <v>0</v>
      </c>
      <c r="I76" s="79"/>
      <c r="J76" s="79"/>
      <c r="K76" s="79"/>
      <c r="L76" s="82">
        <v>0</v>
      </c>
      <c r="M76" s="81">
        <v>0</v>
      </c>
      <c r="N76" s="79"/>
      <c r="O76" s="79"/>
      <c r="P76" s="79"/>
      <c r="Q76" s="82">
        <v>0</v>
      </c>
      <c r="R76" s="81">
        <v>0</v>
      </c>
      <c r="S76" s="79"/>
      <c r="T76" s="79"/>
      <c r="U76" s="79"/>
      <c r="V76" s="82">
        <v>0</v>
      </c>
      <c r="W76" s="83">
        <v>0</v>
      </c>
    </row>
    <row r="77" spans="1:23" x14ac:dyDescent="0.25">
      <c r="A77" s="88"/>
      <c r="B77" s="130" t="s">
        <v>265</v>
      </c>
      <c r="C77" s="131"/>
      <c r="D77" s="108" t="s">
        <v>195</v>
      </c>
      <c r="E77" s="79"/>
      <c r="F77" s="79"/>
      <c r="G77" s="79"/>
      <c r="H77" s="82">
        <v>0</v>
      </c>
      <c r="I77" s="79"/>
      <c r="J77" s="79"/>
      <c r="K77" s="79"/>
      <c r="L77" s="82">
        <v>0</v>
      </c>
      <c r="M77" s="81">
        <v>0</v>
      </c>
      <c r="N77" s="79"/>
      <c r="O77" s="79"/>
      <c r="P77" s="79"/>
      <c r="Q77" s="82">
        <v>0</v>
      </c>
      <c r="R77" s="81">
        <v>0</v>
      </c>
      <c r="S77" s="79"/>
      <c r="T77" s="79"/>
      <c r="U77" s="79"/>
      <c r="V77" s="82">
        <v>0</v>
      </c>
      <c r="W77" s="83">
        <v>0</v>
      </c>
    </row>
    <row r="78" spans="1:23" x14ac:dyDescent="0.25">
      <c r="A78" s="88" t="s">
        <v>266</v>
      </c>
      <c r="B78" s="320" t="s">
        <v>267</v>
      </c>
      <c r="C78" s="321" t="s">
        <v>267</v>
      </c>
      <c r="D78" s="108" t="s">
        <v>195</v>
      </c>
      <c r="E78" s="86">
        <v>0.99099999999999999</v>
      </c>
      <c r="F78" s="86">
        <v>0.99099999999999999</v>
      </c>
      <c r="G78" s="86">
        <v>2.4209999999999998</v>
      </c>
      <c r="H78" s="82">
        <v>4.4029999999999996</v>
      </c>
      <c r="I78" s="86">
        <v>0.99099999999999999</v>
      </c>
      <c r="J78" s="86">
        <v>0</v>
      </c>
      <c r="K78" s="86">
        <v>0</v>
      </c>
      <c r="L78" s="82">
        <v>0.99099999999999999</v>
      </c>
      <c r="M78" s="81">
        <v>5.3939999999999992</v>
      </c>
      <c r="N78" s="86">
        <v>0</v>
      </c>
      <c r="O78" s="86">
        <v>0</v>
      </c>
      <c r="P78" s="86">
        <v>0</v>
      </c>
      <c r="Q78" s="82">
        <v>0</v>
      </c>
      <c r="R78" s="81">
        <v>5.3939999999999992</v>
      </c>
      <c r="S78" s="86">
        <v>0.496</v>
      </c>
      <c r="T78" s="86">
        <v>0.99099999999999999</v>
      </c>
      <c r="U78" s="86">
        <v>0.99099999999999999</v>
      </c>
      <c r="V78" s="82">
        <v>2.4780000000000002</v>
      </c>
      <c r="W78" s="83">
        <v>7.8719999999999999</v>
      </c>
    </row>
    <row r="79" spans="1:23" x14ac:dyDescent="0.25">
      <c r="A79" s="88" t="s">
        <v>268</v>
      </c>
      <c r="B79" s="320" t="s">
        <v>269</v>
      </c>
      <c r="C79" s="321" t="s">
        <v>269</v>
      </c>
      <c r="D79" s="108" t="s">
        <v>195</v>
      </c>
      <c r="E79" s="79"/>
      <c r="F79" s="79"/>
      <c r="G79" s="79"/>
      <c r="H79" s="82">
        <v>0</v>
      </c>
      <c r="I79" s="79"/>
      <c r="J79" s="79"/>
      <c r="K79" s="79"/>
      <c r="L79" s="82">
        <v>0</v>
      </c>
      <c r="M79" s="81">
        <v>0</v>
      </c>
      <c r="N79" s="79"/>
      <c r="O79" s="79"/>
      <c r="P79" s="79"/>
      <c r="Q79" s="82">
        <v>0</v>
      </c>
      <c r="R79" s="81">
        <v>0</v>
      </c>
      <c r="S79" s="79"/>
      <c r="T79" s="79"/>
      <c r="U79" s="79"/>
      <c r="V79" s="82">
        <v>0</v>
      </c>
      <c r="W79" s="83">
        <v>0</v>
      </c>
    </row>
    <row r="80" spans="1:23" x14ac:dyDescent="0.25">
      <c r="A80" s="88" t="s">
        <v>270</v>
      </c>
      <c r="B80" s="320" t="s">
        <v>271</v>
      </c>
      <c r="C80" s="321" t="s">
        <v>272</v>
      </c>
      <c r="D80" s="108" t="s">
        <v>195</v>
      </c>
      <c r="E80" s="79"/>
      <c r="F80" s="79"/>
      <c r="G80" s="79">
        <v>1.43</v>
      </c>
      <c r="H80" s="82">
        <v>1.43</v>
      </c>
      <c r="I80" s="79"/>
      <c r="J80" s="79"/>
      <c r="K80" s="79"/>
      <c r="L80" s="82">
        <v>0</v>
      </c>
      <c r="M80" s="81">
        <v>1.43</v>
      </c>
      <c r="N80" s="79"/>
      <c r="O80" s="79"/>
      <c r="P80" s="79"/>
      <c r="Q80" s="82">
        <v>0</v>
      </c>
      <c r="R80" s="81">
        <v>1.43</v>
      </c>
      <c r="S80" s="79"/>
      <c r="T80" s="79"/>
      <c r="U80" s="79"/>
      <c r="V80" s="82">
        <v>0</v>
      </c>
      <c r="W80" s="83">
        <v>1.43</v>
      </c>
    </row>
    <row r="81" spans="1:23" x14ac:dyDescent="0.25">
      <c r="A81" s="88" t="s">
        <v>273</v>
      </c>
      <c r="B81" s="130" t="s">
        <v>274</v>
      </c>
      <c r="C81" s="131"/>
      <c r="D81" s="108" t="s">
        <v>195</v>
      </c>
      <c r="E81" s="79">
        <v>0.99099999999999999</v>
      </c>
      <c r="F81" s="79">
        <v>0.99099999999999999</v>
      </c>
      <c r="G81" s="79">
        <v>0.99099999999999999</v>
      </c>
      <c r="H81" s="82">
        <v>2.9729999999999999</v>
      </c>
      <c r="I81" s="79">
        <v>0.99099999999999999</v>
      </c>
      <c r="J81" s="79"/>
      <c r="K81" s="79"/>
      <c r="L81" s="82">
        <v>0.99099999999999999</v>
      </c>
      <c r="M81" s="81">
        <v>3.964</v>
      </c>
      <c r="N81" s="79"/>
      <c r="O81" s="79"/>
      <c r="P81" s="79"/>
      <c r="Q81" s="82">
        <v>0</v>
      </c>
      <c r="R81" s="81">
        <v>3.964</v>
      </c>
      <c r="S81" s="79">
        <v>0.496</v>
      </c>
      <c r="T81" s="79">
        <v>0.99099999999999999</v>
      </c>
      <c r="U81" s="79">
        <v>0.99099999999999999</v>
      </c>
      <c r="V81" s="82">
        <v>2.4780000000000002</v>
      </c>
      <c r="W81" s="83">
        <v>6.4420000000000002</v>
      </c>
    </row>
    <row r="82" spans="1:23" x14ac:dyDescent="0.25">
      <c r="A82" s="77" t="s">
        <v>275</v>
      </c>
      <c r="B82" s="318" t="s">
        <v>276</v>
      </c>
      <c r="C82" s="319"/>
      <c r="D82" s="108" t="s">
        <v>195</v>
      </c>
      <c r="E82" s="79">
        <v>0</v>
      </c>
      <c r="F82" s="79">
        <v>0</v>
      </c>
      <c r="G82" s="80">
        <v>0</v>
      </c>
      <c r="H82" s="82">
        <v>0</v>
      </c>
      <c r="I82" s="79">
        <v>0</v>
      </c>
      <c r="J82" s="79">
        <v>0</v>
      </c>
      <c r="K82" s="79">
        <v>0</v>
      </c>
      <c r="L82" s="82">
        <v>0</v>
      </c>
      <c r="M82" s="81">
        <v>0</v>
      </c>
      <c r="N82" s="79"/>
      <c r="O82" s="79"/>
      <c r="P82" s="79"/>
      <c r="Q82" s="82">
        <v>0</v>
      </c>
      <c r="R82" s="81">
        <v>0</v>
      </c>
      <c r="S82" s="79"/>
      <c r="T82" s="79"/>
      <c r="U82" s="79"/>
      <c r="V82" s="82">
        <v>0</v>
      </c>
      <c r="W82" s="83">
        <v>0</v>
      </c>
    </row>
    <row r="83" spans="1:23" x14ac:dyDescent="0.25">
      <c r="A83" s="77"/>
      <c r="B83" s="130"/>
      <c r="C83" s="131"/>
      <c r="D83" s="108"/>
      <c r="E83" s="79"/>
      <c r="F83" s="79"/>
      <c r="G83" s="80"/>
      <c r="H83" s="82">
        <v>0</v>
      </c>
      <c r="I83" s="79"/>
      <c r="J83" s="79"/>
      <c r="K83" s="79"/>
      <c r="L83" s="82">
        <v>0</v>
      </c>
      <c r="M83" s="81">
        <v>0</v>
      </c>
      <c r="N83" s="79"/>
      <c r="O83" s="79"/>
      <c r="P83" s="79"/>
      <c r="Q83" s="82">
        <v>0</v>
      </c>
      <c r="R83" s="81">
        <v>0</v>
      </c>
      <c r="S83" s="79"/>
      <c r="T83" s="79"/>
      <c r="U83" s="79"/>
      <c r="V83" s="82">
        <v>0</v>
      </c>
      <c r="W83" s="83">
        <v>0</v>
      </c>
    </row>
    <row r="84" spans="1:23" x14ac:dyDescent="0.25">
      <c r="A84" s="84">
        <v>16</v>
      </c>
      <c r="B84" s="316" t="s">
        <v>277</v>
      </c>
      <c r="C84" s="317"/>
      <c r="D84" s="135" t="s">
        <v>195</v>
      </c>
      <c r="E84" s="136">
        <v>369.51659247042869</v>
      </c>
      <c r="F84" s="136">
        <v>342.2834558314479</v>
      </c>
      <c r="G84" s="136">
        <v>305.65148601394793</v>
      </c>
      <c r="H84" s="136">
        <v>1017.4515343158246</v>
      </c>
      <c r="I84" s="136">
        <v>374.9353432601041</v>
      </c>
      <c r="J84" s="136">
        <v>12.194756000000002</v>
      </c>
      <c r="K84" s="136">
        <v>12.194756000000002</v>
      </c>
      <c r="L84" s="136">
        <v>399.32485526010407</v>
      </c>
      <c r="M84" s="136">
        <v>1416.7763895759285</v>
      </c>
      <c r="N84" s="136">
        <v>12.194756000000002</v>
      </c>
      <c r="O84" s="136">
        <v>12.194756000000002</v>
      </c>
      <c r="P84" s="136">
        <v>12.194756000000002</v>
      </c>
      <c r="Q84" s="136">
        <v>36.584268000000009</v>
      </c>
      <c r="R84" s="136">
        <v>1453.3606575759286</v>
      </c>
      <c r="S84" s="136">
        <v>97.664396679632887</v>
      </c>
      <c r="T84" s="136">
        <v>300.45631973106987</v>
      </c>
      <c r="U84" s="136">
        <v>347.28374561554244</v>
      </c>
      <c r="V84" s="136">
        <v>745.40446202624526</v>
      </c>
      <c r="W84" s="136">
        <v>2198.7651196021739</v>
      </c>
    </row>
    <row r="85" spans="1:23" x14ac:dyDescent="0.25">
      <c r="A85" s="77">
        <v>17</v>
      </c>
      <c r="B85" s="318"/>
      <c r="C85" s="319"/>
      <c r="D85" s="108"/>
      <c r="E85" s="86"/>
      <c r="F85" s="86"/>
      <c r="G85" s="86"/>
      <c r="H85" s="137"/>
      <c r="I85" s="86"/>
      <c r="J85" s="86"/>
      <c r="K85" s="86"/>
      <c r="L85" s="137"/>
      <c r="M85" s="137"/>
      <c r="N85" s="86"/>
      <c r="O85" s="86"/>
      <c r="P85" s="86"/>
      <c r="Q85" s="137"/>
      <c r="R85" s="137"/>
      <c r="S85" s="86"/>
      <c r="T85" s="86"/>
      <c r="U85" s="86"/>
      <c r="V85" s="137"/>
      <c r="W85" s="137"/>
    </row>
    <row r="86" spans="1:23" x14ac:dyDescent="0.25">
      <c r="A86" s="84">
        <v>18</v>
      </c>
      <c r="B86" s="338" t="s">
        <v>278</v>
      </c>
      <c r="C86" s="338"/>
      <c r="D86" s="135" t="s">
        <v>195</v>
      </c>
      <c r="E86" s="173">
        <v>436.85567999999995</v>
      </c>
      <c r="F86" s="174">
        <v>388.76559999999995</v>
      </c>
      <c r="G86" s="174">
        <v>319.10239999999993</v>
      </c>
      <c r="H86" s="174">
        <v>1144.7236799999998</v>
      </c>
      <c r="I86" s="174">
        <v>274.15839999999997</v>
      </c>
      <c r="J86" s="174">
        <v>0</v>
      </c>
      <c r="K86" s="174">
        <v>0</v>
      </c>
      <c r="L86" s="82">
        <v>274.15839999999997</v>
      </c>
      <c r="M86" s="81">
        <v>1418.8820799999999</v>
      </c>
      <c r="N86" s="174">
        <v>0</v>
      </c>
      <c r="O86" s="174">
        <v>0</v>
      </c>
      <c r="P86" s="174">
        <v>0</v>
      </c>
      <c r="Q86" s="82">
        <v>0</v>
      </c>
      <c r="R86" s="81">
        <v>1418.8820799999999</v>
      </c>
      <c r="S86" s="174">
        <v>89.887999999999991</v>
      </c>
      <c r="T86" s="174">
        <v>287.64159999999998</v>
      </c>
      <c r="U86" s="174">
        <v>402.35359999999991</v>
      </c>
      <c r="V86" s="82">
        <v>779.88319999999987</v>
      </c>
      <c r="W86" s="83">
        <v>2198.7652799999996</v>
      </c>
    </row>
    <row r="87" spans="1:23" x14ac:dyDescent="0.25">
      <c r="A87" s="77">
        <v>19</v>
      </c>
      <c r="B87" s="318" t="s">
        <v>279</v>
      </c>
      <c r="C87" s="319"/>
      <c r="D87" s="108" t="s">
        <v>195</v>
      </c>
      <c r="E87" s="138">
        <v>0</v>
      </c>
      <c r="F87" s="138">
        <v>0</v>
      </c>
      <c r="G87" s="138">
        <v>0</v>
      </c>
      <c r="H87" s="82">
        <v>0</v>
      </c>
      <c r="I87" s="138">
        <v>0</v>
      </c>
      <c r="J87" s="138">
        <v>0</v>
      </c>
      <c r="K87" s="138">
        <v>0</v>
      </c>
      <c r="L87" s="82">
        <v>0</v>
      </c>
      <c r="M87" s="81">
        <v>0</v>
      </c>
      <c r="N87" s="138">
        <v>0</v>
      </c>
      <c r="O87" s="138">
        <v>0</v>
      </c>
      <c r="P87" s="138"/>
      <c r="Q87" s="82">
        <v>0</v>
      </c>
      <c r="R87" s="81">
        <v>0</v>
      </c>
      <c r="S87" s="138"/>
      <c r="T87" s="138"/>
      <c r="U87" s="138"/>
      <c r="V87" s="82">
        <v>0</v>
      </c>
      <c r="W87" s="83">
        <v>0</v>
      </c>
    </row>
    <row r="88" spans="1:23" x14ac:dyDescent="0.25">
      <c r="A88" s="77">
        <v>20</v>
      </c>
      <c r="B88" s="318" t="s">
        <v>280</v>
      </c>
      <c r="C88" s="319"/>
      <c r="D88" s="108" t="s">
        <v>281</v>
      </c>
      <c r="E88" s="139">
        <v>4494.3999999999996</v>
      </c>
      <c r="F88" s="139">
        <v>4494.3999999999996</v>
      </c>
      <c r="G88" s="139">
        <v>4494.3999999999996</v>
      </c>
      <c r="H88" s="140">
        <v>4494.3999999999996</v>
      </c>
      <c r="I88" s="139">
        <v>4494.3999999999996</v>
      </c>
      <c r="J88" s="139">
        <v>4494.3999999999996</v>
      </c>
      <c r="K88" s="139">
        <v>4494.3999999999996</v>
      </c>
      <c r="L88" s="140">
        <v>4494.3999999999996</v>
      </c>
      <c r="M88" s="140">
        <v>4494.3999999999996</v>
      </c>
      <c r="N88" s="139">
        <v>4494.3999999999996</v>
      </c>
      <c r="O88" s="139">
        <v>4494.3999999999996</v>
      </c>
      <c r="P88" s="139">
        <v>4494.3999999999996</v>
      </c>
      <c r="Q88" s="140">
        <v>4494.3999999999996</v>
      </c>
      <c r="R88" s="140">
        <v>4494.3999999999996</v>
      </c>
      <c r="S88" s="139">
        <v>4494.3999999999996</v>
      </c>
      <c r="T88" s="139">
        <v>4494.3999999999996</v>
      </c>
      <c r="U88" s="139">
        <v>4494.3999999999996</v>
      </c>
      <c r="V88" s="140">
        <v>4494.3999999999996</v>
      </c>
      <c r="W88" s="81">
        <v>4494.3999999999996</v>
      </c>
    </row>
    <row r="89" spans="1:23" x14ac:dyDescent="0.25">
      <c r="A89" s="84">
        <v>21</v>
      </c>
      <c r="B89" s="336" t="s">
        <v>282</v>
      </c>
      <c r="C89" s="337"/>
      <c r="D89" s="135" t="s">
        <v>195</v>
      </c>
      <c r="E89" s="141">
        <v>67.339087529571259</v>
      </c>
      <c r="F89" s="141">
        <v>46.482144168552054</v>
      </c>
      <c r="G89" s="141">
        <v>13.450913986052001</v>
      </c>
      <c r="H89" s="141">
        <v>127.27214568417531</v>
      </c>
      <c r="I89" s="141">
        <v>-100.77694326010413</v>
      </c>
      <c r="J89" s="141">
        <v>-12.194756000000002</v>
      </c>
      <c r="K89" s="141">
        <v>-12.194756000000002</v>
      </c>
      <c r="L89" s="141">
        <v>-125.16645526010413</v>
      </c>
      <c r="M89" s="141">
        <v>2.1056904240711845</v>
      </c>
      <c r="N89" s="141">
        <v>-12.194756000000002</v>
      </c>
      <c r="O89" s="141">
        <v>-12.194756000000002</v>
      </c>
      <c r="P89" s="141">
        <v>-12.194756000000002</v>
      </c>
      <c r="Q89" s="141">
        <v>-36.584268000000009</v>
      </c>
      <c r="R89" s="141">
        <v>-34.478577575928824</v>
      </c>
      <c r="S89" s="141">
        <v>-7.7763966796328958</v>
      </c>
      <c r="T89" s="141">
        <v>-12.814719731069886</v>
      </c>
      <c r="U89" s="141">
        <v>55.069854384457471</v>
      </c>
      <c r="V89" s="141">
        <v>34.47873797375469</v>
      </c>
      <c r="W89" s="141">
        <v>1.6039782586574347E-4</v>
      </c>
    </row>
    <row r="90" spans="1:23" x14ac:dyDescent="0.25">
      <c r="A90" s="142"/>
      <c r="B90" s="142"/>
      <c r="C90" s="142"/>
      <c r="D90" s="142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4"/>
      <c r="Q90" s="143"/>
      <c r="R90" s="145"/>
      <c r="S90" s="143"/>
      <c r="T90" s="143"/>
      <c r="U90" s="143"/>
      <c r="V90" s="143"/>
      <c r="W90" s="143"/>
    </row>
    <row r="91" spans="1:23" x14ac:dyDescent="0.25">
      <c r="A91" t="s">
        <v>107</v>
      </c>
      <c r="D91" t="s">
        <v>301</v>
      </c>
    </row>
    <row r="93" spans="1:23" x14ac:dyDescent="0.25">
      <c r="A93" t="s">
        <v>300</v>
      </c>
      <c r="D93" t="s">
        <v>298</v>
      </c>
    </row>
  </sheetData>
  <mergeCells count="89">
    <mergeCell ref="B89:C89"/>
    <mergeCell ref="B82:C82"/>
    <mergeCell ref="B84:C84"/>
    <mergeCell ref="B85:C85"/>
    <mergeCell ref="B86:C86"/>
    <mergeCell ref="B87:C87"/>
    <mergeCell ref="B88:C88"/>
    <mergeCell ref="B80:C80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C78"/>
    <mergeCell ref="B79:C79"/>
    <mergeCell ref="B67:C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3:C53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21:B22"/>
    <mergeCell ref="B23:B25"/>
    <mergeCell ref="B26:B28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U6:U7"/>
    <mergeCell ref="M5:M7"/>
    <mergeCell ref="R5:R7"/>
    <mergeCell ref="V5:V7"/>
    <mergeCell ref="W5:W7"/>
    <mergeCell ref="N6:N7"/>
    <mergeCell ref="O6:O7"/>
    <mergeCell ref="P6:P7"/>
    <mergeCell ref="S6:S7"/>
    <mergeCell ref="T6:T7"/>
    <mergeCell ref="L5:L7"/>
    <mergeCell ref="K6:K7"/>
    <mergeCell ref="A3:E3"/>
    <mergeCell ref="A5:A7"/>
    <mergeCell ref="B5:C7"/>
    <mergeCell ref="D5:D7"/>
    <mergeCell ref="H5:H7"/>
    <mergeCell ref="E6:E7"/>
    <mergeCell ref="F6:F7"/>
    <mergeCell ref="G6:G7"/>
    <mergeCell ref="I6:I7"/>
    <mergeCell ref="J6:J7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"/>
  <sheetViews>
    <sheetView topLeftCell="A4" workbookViewId="0">
      <selection activeCell="D95" sqref="D95"/>
    </sheetView>
  </sheetViews>
  <sheetFormatPr defaultRowHeight="15" x14ac:dyDescent="0.25"/>
  <cols>
    <col min="1" max="1" width="5.5703125" customWidth="1"/>
    <col min="2" max="23" width="10.7109375" customWidth="1"/>
  </cols>
  <sheetData>
    <row r="1" spans="1:23" x14ac:dyDescent="0.25">
      <c r="A1" s="51"/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3"/>
      <c r="Q1" s="51"/>
      <c r="R1" s="51"/>
      <c r="S1" s="51"/>
      <c r="T1" s="51"/>
      <c r="U1" s="51"/>
      <c r="V1" s="51"/>
      <c r="W1" s="54"/>
    </row>
    <row r="2" spans="1:23" x14ac:dyDescent="0.25">
      <c r="A2" s="55" t="s">
        <v>132</v>
      </c>
      <c r="B2" s="56"/>
      <c r="C2" s="56"/>
      <c r="D2" s="56"/>
      <c r="E2" s="56"/>
      <c r="F2" s="56"/>
      <c r="G2" s="56"/>
      <c r="H2" s="56"/>
      <c r="I2" s="56"/>
      <c r="J2" s="56"/>
      <c r="K2" s="51"/>
      <c r="L2" s="51"/>
      <c r="M2" s="51"/>
      <c r="N2" s="51"/>
      <c r="O2" s="51"/>
      <c r="P2" s="53"/>
      <c r="Q2" s="51"/>
      <c r="R2" s="51"/>
      <c r="S2" s="51"/>
      <c r="T2" s="51"/>
      <c r="U2" s="51"/>
      <c r="V2" s="51"/>
      <c r="W2" s="54"/>
    </row>
    <row r="3" spans="1:23" x14ac:dyDescent="0.25">
      <c r="A3" s="293" t="s">
        <v>133</v>
      </c>
      <c r="B3" s="294"/>
      <c r="C3" s="294"/>
      <c r="D3" s="294"/>
      <c r="E3" s="294"/>
      <c r="F3" s="56"/>
      <c r="G3" s="56"/>
      <c r="H3" s="56"/>
      <c r="I3" s="56"/>
      <c r="J3" s="56"/>
      <c r="K3" s="51"/>
      <c r="L3" s="51"/>
      <c r="M3" s="51"/>
      <c r="N3" s="51"/>
      <c r="O3" s="51"/>
      <c r="P3" s="53"/>
      <c r="Q3" s="51"/>
      <c r="R3" s="51"/>
      <c r="S3" s="51"/>
      <c r="T3" s="51"/>
      <c r="U3" s="51"/>
      <c r="V3" s="51"/>
      <c r="W3" s="54"/>
    </row>
    <row r="4" spans="1:23" ht="57.75" x14ac:dyDescent="0.25">
      <c r="A4" s="57"/>
      <c r="B4" s="58"/>
      <c r="C4" s="58" t="s">
        <v>283</v>
      </c>
      <c r="D4" s="58"/>
      <c r="E4" s="56"/>
      <c r="F4" s="56"/>
      <c r="G4" s="56"/>
      <c r="H4" s="51"/>
      <c r="I4" s="51"/>
      <c r="J4" s="51"/>
      <c r="K4" s="51"/>
      <c r="L4" s="51"/>
      <c r="M4" s="51"/>
      <c r="N4" s="51"/>
      <c r="O4" s="51"/>
      <c r="P4" s="53"/>
      <c r="Q4" s="51"/>
      <c r="R4" s="51"/>
      <c r="S4" s="51"/>
      <c r="T4" s="51"/>
      <c r="U4" s="51"/>
      <c r="V4" s="51"/>
      <c r="W4" s="54"/>
    </row>
    <row r="5" spans="1:23" ht="28.5" x14ac:dyDescent="0.25">
      <c r="A5" s="295" t="s">
        <v>135</v>
      </c>
      <c r="B5" s="291" t="s">
        <v>22</v>
      </c>
      <c r="C5" s="298"/>
      <c r="D5" s="295" t="s">
        <v>136</v>
      </c>
      <c r="E5" s="59"/>
      <c r="F5" s="60"/>
      <c r="G5" s="60"/>
      <c r="H5" s="288" t="s">
        <v>137</v>
      </c>
      <c r="I5" s="60"/>
      <c r="J5" s="60"/>
      <c r="K5" s="60"/>
      <c r="L5" s="288" t="s">
        <v>138</v>
      </c>
      <c r="M5" s="288" t="s">
        <v>139</v>
      </c>
      <c r="N5" s="60"/>
      <c r="O5" s="60"/>
      <c r="P5" s="61"/>
      <c r="Q5" s="62" t="s">
        <v>140</v>
      </c>
      <c r="R5" s="288" t="s">
        <v>141</v>
      </c>
      <c r="S5" s="60"/>
      <c r="T5" s="60"/>
      <c r="U5" s="60"/>
      <c r="V5" s="288" t="s">
        <v>142</v>
      </c>
      <c r="W5" s="309" t="s">
        <v>143</v>
      </c>
    </row>
    <row r="6" spans="1:23" x14ac:dyDescent="0.25">
      <c r="A6" s="296"/>
      <c r="B6" s="299"/>
      <c r="C6" s="300"/>
      <c r="D6" s="303"/>
      <c r="E6" s="295" t="s">
        <v>2</v>
      </c>
      <c r="F6" s="295" t="s">
        <v>3</v>
      </c>
      <c r="G6" s="295" t="s">
        <v>4</v>
      </c>
      <c r="H6" s="289"/>
      <c r="I6" s="305" t="s">
        <v>11</v>
      </c>
      <c r="J6" s="295" t="s">
        <v>12</v>
      </c>
      <c r="K6" s="291" t="s">
        <v>13</v>
      </c>
      <c r="L6" s="289"/>
      <c r="M6" s="307"/>
      <c r="N6" s="305" t="s">
        <v>14</v>
      </c>
      <c r="O6" s="295" t="s">
        <v>15</v>
      </c>
      <c r="P6" s="311" t="s">
        <v>16</v>
      </c>
      <c r="Q6" s="63"/>
      <c r="R6" s="307"/>
      <c r="S6" s="305" t="s">
        <v>17</v>
      </c>
      <c r="T6" s="295" t="s">
        <v>18</v>
      </c>
      <c r="U6" s="291" t="s">
        <v>19</v>
      </c>
      <c r="V6" s="289"/>
      <c r="W6" s="310"/>
    </row>
    <row r="7" spans="1:23" x14ac:dyDescent="0.25">
      <c r="A7" s="297"/>
      <c r="B7" s="301"/>
      <c r="C7" s="302"/>
      <c r="D7" s="304"/>
      <c r="E7" s="297"/>
      <c r="F7" s="297"/>
      <c r="G7" s="297"/>
      <c r="H7" s="290"/>
      <c r="I7" s="306"/>
      <c r="J7" s="297"/>
      <c r="K7" s="292"/>
      <c r="L7" s="290"/>
      <c r="M7" s="308"/>
      <c r="N7" s="306"/>
      <c r="O7" s="297"/>
      <c r="P7" s="312"/>
      <c r="Q7" s="64"/>
      <c r="R7" s="308"/>
      <c r="S7" s="306"/>
      <c r="T7" s="297"/>
      <c r="U7" s="292"/>
      <c r="V7" s="290"/>
      <c r="W7" s="310"/>
    </row>
    <row r="8" spans="1:23" x14ac:dyDescent="0.25">
      <c r="A8" s="65" t="s">
        <v>144</v>
      </c>
      <c r="B8" s="66"/>
      <c r="C8" s="66"/>
      <c r="D8" s="66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68"/>
      <c r="R8" s="68"/>
      <c r="S8" s="68"/>
      <c r="T8" s="68"/>
      <c r="U8" s="68"/>
      <c r="V8" s="68"/>
      <c r="W8" s="70"/>
    </row>
    <row r="9" spans="1:23" x14ac:dyDescent="0.25">
      <c r="A9" s="71" t="s">
        <v>145</v>
      </c>
      <c r="B9" s="314" t="s">
        <v>146</v>
      </c>
      <c r="C9" s="314"/>
      <c r="D9" s="72" t="s">
        <v>147</v>
      </c>
      <c r="E9" s="73">
        <v>9.8423999999999998E-2</v>
      </c>
      <c r="F9" s="73">
        <v>8.6393999999999999E-2</v>
      </c>
      <c r="G9" s="73">
        <v>5.3586000000000002E-2</v>
      </c>
      <c r="H9" s="74">
        <v>0.238404</v>
      </c>
      <c r="I9" s="74">
        <v>3.8276000000000004E-2</v>
      </c>
      <c r="J9" s="74">
        <v>0</v>
      </c>
      <c r="K9" s="74">
        <v>0</v>
      </c>
      <c r="L9" s="75">
        <v>3.8276000000000004E-2</v>
      </c>
      <c r="M9" s="75">
        <v>0.27668000000000004</v>
      </c>
      <c r="N9" s="74">
        <v>0</v>
      </c>
      <c r="O9" s="74">
        <v>0</v>
      </c>
      <c r="P9" s="74">
        <v>0</v>
      </c>
      <c r="Q9" s="75">
        <v>0</v>
      </c>
      <c r="R9" s="75">
        <v>0.27668000000000004</v>
      </c>
      <c r="S9" s="74">
        <v>2.4059000000000001E-2</v>
      </c>
      <c r="T9" s="74">
        <v>5.3492999999999999E-2</v>
      </c>
      <c r="U9" s="74">
        <v>8.7495000000000003E-2</v>
      </c>
      <c r="V9" s="75">
        <v>0.165047</v>
      </c>
      <c r="W9" s="76">
        <v>0.44172700000000004</v>
      </c>
    </row>
    <row r="10" spans="1:23" x14ac:dyDescent="0.25">
      <c r="A10" s="77" t="s">
        <v>148</v>
      </c>
      <c r="B10" s="315" t="s">
        <v>149</v>
      </c>
      <c r="C10" s="315"/>
      <c r="D10" s="78" t="s">
        <v>147</v>
      </c>
      <c r="E10" s="79">
        <v>3.9239999999999995E-3</v>
      </c>
      <c r="F10" s="79">
        <v>3.444E-3</v>
      </c>
      <c r="G10" s="80">
        <v>2.1360000000000003E-3</v>
      </c>
      <c r="H10" s="81">
        <v>9.5040000000000003E-3</v>
      </c>
      <c r="I10" s="79">
        <v>1.526E-3</v>
      </c>
      <c r="J10" s="79">
        <v>0</v>
      </c>
      <c r="K10" s="80">
        <v>0</v>
      </c>
      <c r="L10" s="81">
        <v>1.526E-3</v>
      </c>
      <c r="M10" s="81">
        <v>1.103E-2</v>
      </c>
      <c r="N10" s="79">
        <v>0</v>
      </c>
      <c r="O10" s="79">
        <v>0</v>
      </c>
      <c r="P10" s="80">
        <v>0</v>
      </c>
      <c r="Q10" s="81">
        <v>0</v>
      </c>
      <c r="R10" s="82">
        <v>1.103E-2</v>
      </c>
      <c r="S10" s="79">
        <v>9.59E-4</v>
      </c>
      <c r="T10" s="79">
        <v>2.0929999999999998E-3</v>
      </c>
      <c r="U10" s="80">
        <v>3.5099999999999997E-3</v>
      </c>
      <c r="V10" s="81">
        <v>6.5620000000000001E-3</v>
      </c>
      <c r="W10" s="83">
        <v>1.7592E-2</v>
      </c>
    </row>
    <row r="11" spans="1:23" x14ac:dyDescent="0.25">
      <c r="A11" s="84" t="s">
        <v>150</v>
      </c>
      <c r="B11" s="316" t="s">
        <v>151</v>
      </c>
      <c r="C11" s="317"/>
      <c r="D11" s="78" t="s">
        <v>147</v>
      </c>
      <c r="E11" s="82">
        <v>9.4500000000000001E-2</v>
      </c>
      <c r="F11" s="82">
        <v>8.2949999999999996E-2</v>
      </c>
      <c r="G11" s="82">
        <v>5.1450000000000003E-2</v>
      </c>
      <c r="H11" s="82">
        <v>0.22889999999999999</v>
      </c>
      <c r="I11" s="82">
        <v>3.6750000000000005E-2</v>
      </c>
      <c r="J11" s="82">
        <v>0</v>
      </c>
      <c r="K11" s="82">
        <v>0</v>
      </c>
      <c r="L11" s="82">
        <v>3.6750000000000005E-2</v>
      </c>
      <c r="M11" s="82">
        <v>0.26565</v>
      </c>
      <c r="N11" s="82">
        <v>0</v>
      </c>
      <c r="O11" s="82">
        <v>0</v>
      </c>
      <c r="P11" s="82">
        <v>0</v>
      </c>
      <c r="Q11" s="82">
        <v>0</v>
      </c>
      <c r="R11" s="82">
        <v>0.26565</v>
      </c>
      <c r="S11" s="82">
        <v>2.3099999999999999E-2</v>
      </c>
      <c r="T11" s="82">
        <v>5.1400000000000001E-2</v>
      </c>
      <c r="U11" s="82">
        <v>7.6984999999999998E-2</v>
      </c>
      <c r="V11" s="82">
        <v>0.15148499999999998</v>
      </c>
      <c r="W11" s="85">
        <v>0.41713499999999998</v>
      </c>
    </row>
    <row r="12" spans="1:23" x14ac:dyDescent="0.25">
      <c r="A12" s="77" t="s">
        <v>152</v>
      </c>
      <c r="B12" s="318" t="s">
        <v>153</v>
      </c>
      <c r="C12" s="319"/>
      <c r="D12" s="78" t="s">
        <v>147</v>
      </c>
      <c r="E12" s="86">
        <v>4.4999999999999997E-3</v>
      </c>
      <c r="F12" s="86">
        <v>3.9500000000000004E-3</v>
      </c>
      <c r="G12" s="86">
        <v>2.4500000000000004E-3</v>
      </c>
      <c r="H12" s="87">
        <v>1.09E-2</v>
      </c>
      <c r="I12" s="86">
        <v>1.75E-3</v>
      </c>
      <c r="J12" s="86">
        <v>0</v>
      </c>
      <c r="K12" s="86">
        <v>0</v>
      </c>
      <c r="L12" s="81">
        <v>1.75E-3</v>
      </c>
      <c r="M12" s="81">
        <v>1.265E-2</v>
      </c>
      <c r="N12" s="86">
        <v>0</v>
      </c>
      <c r="O12" s="86">
        <v>0</v>
      </c>
      <c r="P12" s="86">
        <v>0</v>
      </c>
      <c r="Q12" s="81">
        <v>0</v>
      </c>
      <c r="R12" s="82">
        <v>1.265E-2</v>
      </c>
      <c r="S12" s="86">
        <v>1.1000000000000001E-3</v>
      </c>
      <c r="T12" s="86">
        <v>2.3999999999999998E-3</v>
      </c>
      <c r="U12" s="86">
        <v>4.0249999999999999E-3</v>
      </c>
      <c r="V12" s="81">
        <v>7.5249999999999996E-3</v>
      </c>
      <c r="W12" s="83">
        <v>2.0174999999999998E-2</v>
      </c>
    </row>
    <row r="13" spans="1:23" x14ac:dyDescent="0.25">
      <c r="A13" s="77" t="s">
        <v>154</v>
      </c>
      <c r="B13" s="318" t="s">
        <v>155</v>
      </c>
      <c r="C13" s="319"/>
      <c r="D13" s="78" t="s">
        <v>147</v>
      </c>
      <c r="E13" s="82">
        <v>0.09</v>
      </c>
      <c r="F13" s="82">
        <v>7.9000000000000001E-2</v>
      </c>
      <c r="G13" s="82">
        <v>4.9000000000000002E-2</v>
      </c>
      <c r="H13" s="82">
        <v>0.21799999999999997</v>
      </c>
      <c r="I13" s="82">
        <v>3.5000000000000003E-2</v>
      </c>
      <c r="J13" s="82"/>
      <c r="K13" s="82"/>
      <c r="L13" s="87">
        <v>3.5000000000000003E-2</v>
      </c>
      <c r="M13" s="87">
        <v>0.253</v>
      </c>
      <c r="N13" s="82"/>
      <c r="O13" s="82"/>
      <c r="P13" s="82"/>
      <c r="Q13" s="87">
        <v>0</v>
      </c>
      <c r="R13" s="87">
        <v>0.253</v>
      </c>
      <c r="S13" s="82">
        <v>2.1999999999999999E-2</v>
      </c>
      <c r="T13" s="82">
        <v>4.9000000000000002E-2</v>
      </c>
      <c r="U13" s="82">
        <v>7.2959999999999997E-2</v>
      </c>
      <c r="V13" s="82">
        <v>0.14396</v>
      </c>
      <c r="W13" s="85">
        <v>0.39695999999999998</v>
      </c>
    </row>
    <row r="14" spans="1:23" x14ac:dyDescent="0.25">
      <c r="A14" s="84" t="s">
        <v>156</v>
      </c>
      <c r="B14" s="316" t="s">
        <v>157</v>
      </c>
      <c r="C14" s="317"/>
      <c r="D14" s="78" t="s">
        <v>147</v>
      </c>
      <c r="E14" s="82">
        <v>0.09</v>
      </c>
      <c r="F14" s="82">
        <v>7.9000000000000001E-2</v>
      </c>
      <c r="G14" s="82">
        <v>4.9000000000000002E-2</v>
      </c>
      <c r="H14" s="82">
        <v>0.21799999999999997</v>
      </c>
      <c r="I14" s="82">
        <v>3.5000000000000003E-2</v>
      </c>
      <c r="J14" s="82">
        <v>0</v>
      </c>
      <c r="K14" s="82">
        <v>0</v>
      </c>
      <c r="L14" s="82">
        <v>3.5000000000000003E-2</v>
      </c>
      <c r="M14" s="82">
        <v>0.253</v>
      </c>
      <c r="N14" s="82">
        <v>0</v>
      </c>
      <c r="O14" s="82">
        <v>0</v>
      </c>
      <c r="P14" s="82">
        <v>0</v>
      </c>
      <c r="Q14" s="82">
        <v>0</v>
      </c>
      <c r="R14" s="82">
        <v>0.253</v>
      </c>
      <c r="S14" s="82">
        <v>2.1999999999999999E-2</v>
      </c>
      <c r="T14" s="82">
        <v>4.9000000000000002E-2</v>
      </c>
      <c r="U14" s="82">
        <v>7.2959999999999997E-2</v>
      </c>
      <c r="V14" s="82">
        <v>0.14396</v>
      </c>
      <c r="W14" s="82">
        <v>0.39695999999999998</v>
      </c>
    </row>
    <row r="15" spans="1:23" x14ac:dyDescent="0.25">
      <c r="A15" s="88" t="s">
        <v>158</v>
      </c>
      <c r="B15" s="315" t="s">
        <v>159</v>
      </c>
      <c r="C15" s="315"/>
      <c r="D15" s="78" t="s">
        <v>147</v>
      </c>
      <c r="E15" s="79">
        <v>0</v>
      </c>
      <c r="F15" s="79">
        <v>0</v>
      </c>
      <c r="G15" s="80">
        <v>0</v>
      </c>
      <c r="H15" s="81">
        <v>0</v>
      </c>
      <c r="I15" s="79">
        <v>0</v>
      </c>
      <c r="J15" s="79">
        <v>0</v>
      </c>
      <c r="K15" s="80">
        <v>0</v>
      </c>
      <c r="L15" s="81">
        <v>0</v>
      </c>
      <c r="M15" s="81">
        <v>0</v>
      </c>
      <c r="N15" s="79">
        <v>0</v>
      </c>
      <c r="O15" s="79">
        <v>0</v>
      </c>
      <c r="P15" s="79">
        <v>0</v>
      </c>
      <c r="Q15" s="81">
        <v>0</v>
      </c>
      <c r="R15" s="81">
        <v>0</v>
      </c>
      <c r="S15" s="79">
        <v>0</v>
      </c>
      <c r="T15" s="79">
        <v>0</v>
      </c>
      <c r="U15" s="80">
        <v>0</v>
      </c>
      <c r="V15" s="81">
        <v>0</v>
      </c>
      <c r="W15" s="83">
        <v>0</v>
      </c>
    </row>
    <row r="16" spans="1:23" x14ac:dyDescent="0.25">
      <c r="A16" s="88" t="s">
        <v>160</v>
      </c>
      <c r="B16" s="315" t="s">
        <v>161</v>
      </c>
      <c r="C16" s="315"/>
      <c r="D16" s="78" t="s">
        <v>147</v>
      </c>
      <c r="E16" s="86">
        <v>0.09</v>
      </c>
      <c r="F16" s="86">
        <v>7.9000000000000001E-2</v>
      </c>
      <c r="G16" s="86">
        <v>4.9000000000000002E-2</v>
      </c>
      <c r="H16" s="86">
        <v>0.21799999999999997</v>
      </c>
      <c r="I16" s="86">
        <v>3.5000000000000003E-2</v>
      </c>
      <c r="J16" s="86">
        <v>0</v>
      </c>
      <c r="K16" s="86">
        <v>0</v>
      </c>
      <c r="L16" s="86">
        <v>3.5000000000000003E-2</v>
      </c>
      <c r="M16" s="86">
        <v>0.253</v>
      </c>
      <c r="N16" s="86">
        <v>0</v>
      </c>
      <c r="O16" s="86">
        <v>0</v>
      </c>
      <c r="P16" s="86">
        <v>0</v>
      </c>
      <c r="Q16" s="86">
        <v>0</v>
      </c>
      <c r="R16" s="86">
        <v>0.253</v>
      </c>
      <c r="S16" s="86">
        <v>2.1999999999999999E-2</v>
      </c>
      <c r="T16" s="86">
        <v>4.9000000000000002E-2</v>
      </c>
      <c r="U16" s="86">
        <v>7.2959999999999997E-2</v>
      </c>
      <c r="V16" s="86">
        <v>0.14396</v>
      </c>
      <c r="W16" s="86">
        <v>0.39695999999999998</v>
      </c>
    </row>
    <row r="17" spans="1:23" x14ac:dyDescent="0.25">
      <c r="A17" s="88" t="s">
        <v>162</v>
      </c>
      <c r="B17" s="318" t="s">
        <v>163</v>
      </c>
      <c r="C17" s="319"/>
      <c r="D17" s="78" t="s">
        <v>147</v>
      </c>
      <c r="E17" s="79">
        <v>0.09</v>
      </c>
      <c r="F17" s="79">
        <v>7.9000000000000001E-2</v>
      </c>
      <c r="G17" s="80">
        <v>4.9000000000000002E-2</v>
      </c>
      <c r="H17" s="81">
        <v>0.21799999999999997</v>
      </c>
      <c r="I17" s="79">
        <v>3.5000000000000003E-2</v>
      </c>
      <c r="J17" s="79">
        <v>0</v>
      </c>
      <c r="K17" s="80">
        <v>0</v>
      </c>
      <c r="L17" s="81">
        <v>3.5000000000000003E-2</v>
      </c>
      <c r="M17" s="81">
        <v>0.253</v>
      </c>
      <c r="N17" s="79">
        <v>0</v>
      </c>
      <c r="O17" s="79">
        <v>0</v>
      </c>
      <c r="P17" s="79">
        <v>0</v>
      </c>
      <c r="Q17" s="81">
        <v>0</v>
      </c>
      <c r="R17" s="81">
        <v>0.253</v>
      </c>
      <c r="S17" s="79">
        <v>2.1999999999999999E-2</v>
      </c>
      <c r="T17" s="79">
        <v>4.9000000000000002E-2</v>
      </c>
      <c r="U17" s="80">
        <v>7.2959999999999997E-2</v>
      </c>
      <c r="V17" s="81">
        <v>0.14396</v>
      </c>
      <c r="W17" s="83">
        <v>0.39695999999999998</v>
      </c>
    </row>
    <row r="18" spans="1:23" x14ac:dyDescent="0.25">
      <c r="A18" s="88" t="s">
        <v>164</v>
      </c>
      <c r="B18" s="318" t="s">
        <v>165</v>
      </c>
      <c r="C18" s="319"/>
      <c r="D18" s="78" t="s">
        <v>147</v>
      </c>
      <c r="E18" s="79">
        <v>0</v>
      </c>
      <c r="F18" s="79">
        <v>0</v>
      </c>
      <c r="G18" s="80">
        <v>0</v>
      </c>
      <c r="H18" s="81">
        <v>0</v>
      </c>
      <c r="I18" s="79">
        <v>0</v>
      </c>
      <c r="J18" s="79">
        <v>0</v>
      </c>
      <c r="K18" s="80">
        <v>0</v>
      </c>
      <c r="L18" s="81">
        <v>0</v>
      </c>
      <c r="M18" s="81">
        <v>0</v>
      </c>
      <c r="N18" s="79">
        <v>0</v>
      </c>
      <c r="O18" s="79">
        <v>0</v>
      </c>
      <c r="P18" s="79">
        <v>0</v>
      </c>
      <c r="Q18" s="81">
        <v>0</v>
      </c>
      <c r="R18" s="81">
        <v>0</v>
      </c>
      <c r="S18" s="79">
        <v>0</v>
      </c>
      <c r="T18" s="79">
        <v>0</v>
      </c>
      <c r="U18" s="80">
        <v>0</v>
      </c>
      <c r="V18" s="81">
        <v>0</v>
      </c>
      <c r="W18" s="83">
        <v>0</v>
      </c>
    </row>
    <row r="19" spans="1:23" x14ac:dyDescent="0.25">
      <c r="A19" s="88" t="s">
        <v>166</v>
      </c>
      <c r="B19" s="318" t="s">
        <v>167</v>
      </c>
      <c r="C19" s="319"/>
      <c r="D19" s="78" t="s">
        <v>147</v>
      </c>
      <c r="E19" s="79">
        <v>0</v>
      </c>
      <c r="F19" s="79">
        <v>0</v>
      </c>
      <c r="G19" s="80">
        <v>0</v>
      </c>
      <c r="H19" s="81">
        <v>0</v>
      </c>
      <c r="I19" s="79">
        <v>0</v>
      </c>
      <c r="J19" s="79">
        <v>0</v>
      </c>
      <c r="K19" s="80">
        <v>0</v>
      </c>
      <c r="L19" s="81">
        <v>0</v>
      </c>
      <c r="M19" s="81">
        <v>0</v>
      </c>
      <c r="N19" s="79">
        <v>0</v>
      </c>
      <c r="O19" s="79">
        <v>0</v>
      </c>
      <c r="P19" s="79">
        <v>0</v>
      </c>
      <c r="Q19" s="81">
        <v>0</v>
      </c>
      <c r="R19" s="81">
        <v>0</v>
      </c>
      <c r="S19" s="79">
        <v>0</v>
      </c>
      <c r="T19" s="79">
        <v>0</v>
      </c>
      <c r="U19" s="80">
        <v>0</v>
      </c>
      <c r="V19" s="81">
        <v>0</v>
      </c>
      <c r="W19" s="83">
        <v>0</v>
      </c>
    </row>
    <row r="20" spans="1:23" ht="15.75" thickBot="1" x14ac:dyDescent="0.3">
      <c r="A20" s="89" t="s">
        <v>168</v>
      </c>
      <c r="B20" s="313" t="s">
        <v>169</v>
      </c>
      <c r="C20" s="313"/>
      <c r="D20" s="78" t="s">
        <v>147</v>
      </c>
      <c r="E20" s="90">
        <v>0</v>
      </c>
      <c r="F20" s="90">
        <v>0</v>
      </c>
      <c r="G20" s="90">
        <v>0</v>
      </c>
      <c r="H20" s="91">
        <v>0</v>
      </c>
      <c r="I20" s="90">
        <v>0</v>
      </c>
      <c r="J20" s="90">
        <v>0</v>
      </c>
      <c r="K20" s="90">
        <v>0</v>
      </c>
      <c r="L20" s="91">
        <v>0</v>
      </c>
      <c r="M20" s="91">
        <v>0</v>
      </c>
      <c r="N20" s="90">
        <v>0</v>
      </c>
      <c r="O20" s="90">
        <v>0</v>
      </c>
      <c r="P20" s="90">
        <v>0</v>
      </c>
      <c r="Q20" s="91">
        <v>0</v>
      </c>
      <c r="R20" s="91">
        <v>0</v>
      </c>
      <c r="S20" s="90">
        <v>0</v>
      </c>
      <c r="T20" s="90">
        <v>0</v>
      </c>
      <c r="U20" s="90">
        <v>0</v>
      </c>
      <c r="V20" s="91">
        <v>0</v>
      </c>
      <c r="W20" s="92">
        <v>0</v>
      </c>
    </row>
    <row r="21" spans="1:23" ht="15.75" thickBot="1" x14ac:dyDescent="0.3">
      <c r="A21" s="93" t="s">
        <v>170</v>
      </c>
      <c r="B21" s="322" t="s">
        <v>34</v>
      </c>
      <c r="C21" s="94" t="s">
        <v>171</v>
      </c>
      <c r="D21" s="95" t="s">
        <v>172</v>
      </c>
      <c r="E21" s="96">
        <v>3.2794876799999999</v>
      </c>
      <c r="F21" s="96">
        <v>2.8786480800000001</v>
      </c>
      <c r="G21" s="80">
        <v>1.7854855200000002</v>
      </c>
      <c r="H21" s="91">
        <v>7.9436212800000003</v>
      </c>
      <c r="I21" s="96">
        <v>1.2753563200000002</v>
      </c>
      <c r="J21" s="96">
        <v>0</v>
      </c>
      <c r="K21" s="80">
        <v>0</v>
      </c>
      <c r="L21" s="91">
        <v>1.2753563200000002</v>
      </c>
      <c r="M21" s="97">
        <v>9.2189776000000005</v>
      </c>
      <c r="N21" s="96">
        <v>0</v>
      </c>
      <c r="O21" s="96">
        <v>0</v>
      </c>
      <c r="P21" s="96">
        <v>0</v>
      </c>
      <c r="Q21" s="91">
        <v>0</v>
      </c>
      <c r="R21" s="97">
        <v>9.2189776000000005</v>
      </c>
      <c r="S21" s="96">
        <v>0.80164588000000003</v>
      </c>
      <c r="T21" s="96">
        <v>1.7823867600000001</v>
      </c>
      <c r="U21" s="80">
        <v>2.9153334000000002</v>
      </c>
      <c r="V21" s="91">
        <v>5.49936604</v>
      </c>
      <c r="W21" s="97">
        <v>14.718343640000001</v>
      </c>
    </row>
    <row r="22" spans="1:23" ht="15.75" thickBot="1" x14ac:dyDescent="0.3">
      <c r="A22" s="98" t="s">
        <v>173</v>
      </c>
      <c r="B22" s="323"/>
      <c r="C22" s="99" t="s">
        <v>174</v>
      </c>
      <c r="D22" s="100" t="s">
        <v>175</v>
      </c>
      <c r="E22" s="101">
        <v>6.52</v>
      </c>
      <c r="F22" s="101">
        <v>6.52</v>
      </c>
      <c r="G22" s="101">
        <v>6.52</v>
      </c>
      <c r="H22" s="101">
        <v>6.52</v>
      </c>
      <c r="I22" s="101">
        <v>6.52</v>
      </c>
      <c r="J22" s="101">
        <v>6.52</v>
      </c>
      <c r="K22" s="101">
        <v>6.52</v>
      </c>
      <c r="L22" s="101">
        <v>6.52</v>
      </c>
      <c r="M22" s="101">
        <v>6.52</v>
      </c>
      <c r="N22" s="101">
        <v>6.52</v>
      </c>
      <c r="O22" s="101">
        <v>6.52</v>
      </c>
      <c r="P22" s="101">
        <v>6.52</v>
      </c>
      <c r="Q22" s="101">
        <v>6.52</v>
      </c>
      <c r="R22" s="102">
        <v>6.52</v>
      </c>
      <c r="S22" s="101">
        <v>6.52</v>
      </c>
      <c r="T22" s="101">
        <v>6.52</v>
      </c>
      <c r="U22" s="101">
        <v>6.52</v>
      </c>
      <c r="V22" s="102">
        <v>6.52</v>
      </c>
      <c r="W22" s="102">
        <v>6.52</v>
      </c>
    </row>
    <row r="23" spans="1:23" ht="30" x14ac:dyDescent="0.25">
      <c r="A23" s="93" t="s">
        <v>176</v>
      </c>
      <c r="B23" s="324" t="s">
        <v>177</v>
      </c>
      <c r="C23" s="94" t="s">
        <v>178</v>
      </c>
      <c r="D23" s="95" t="s">
        <v>179</v>
      </c>
      <c r="E23" s="103">
        <v>64.204806575342474</v>
      </c>
      <c r="F23" s="103">
        <v>56.357291506849307</v>
      </c>
      <c r="G23" s="104">
        <v>34.955689315068497</v>
      </c>
      <c r="H23" s="105">
        <v>155.51778739726029</v>
      </c>
      <c r="I23" s="96">
        <v>24.968535890410962</v>
      </c>
      <c r="J23" s="96">
        <v>0</v>
      </c>
      <c r="K23" s="106">
        <v>0</v>
      </c>
      <c r="L23" s="105">
        <v>24.968535890410962</v>
      </c>
      <c r="M23" s="97">
        <v>180.48632328767127</v>
      </c>
      <c r="N23" s="96">
        <v>0</v>
      </c>
      <c r="O23" s="96">
        <v>0</v>
      </c>
      <c r="P23" s="96">
        <v>0</v>
      </c>
      <c r="Q23" s="105">
        <v>0</v>
      </c>
      <c r="R23" s="97">
        <v>180.48632328767127</v>
      </c>
      <c r="S23" s="96">
        <v>15.384377808219178</v>
      </c>
      <c r="T23" s="96">
        <v>34.895022739726031</v>
      </c>
      <c r="U23" s="106">
        <v>56.815505479452064</v>
      </c>
      <c r="V23" s="97">
        <v>107.09490602739727</v>
      </c>
      <c r="W23" s="97">
        <v>287.58122931506853</v>
      </c>
    </row>
    <row r="24" spans="1:23" ht="15.75" thickBot="1" x14ac:dyDescent="0.3">
      <c r="A24" s="77" t="s">
        <v>180</v>
      </c>
      <c r="B24" s="325"/>
      <c r="C24" s="107" t="s">
        <v>174</v>
      </c>
      <c r="D24" s="108" t="s">
        <v>181</v>
      </c>
      <c r="E24" s="109">
        <v>2461.25</v>
      </c>
      <c r="F24" s="109">
        <v>2461.25</v>
      </c>
      <c r="G24" s="109">
        <v>2461.25</v>
      </c>
      <c r="H24" s="109">
        <v>2461.25</v>
      </c>
      <c r="I24" s="109">
        <v>2461.25</v>
      </c>
      <c r="J24" s="109">
        <v>2461.25</v>
      </c>
      <c r="K24" s="109">
        <v>2461.25</v>
      </c>
      <c r="L24" s="109">
        <v>2461.25</v>
      </c>
      <c r="M24" s="109">
        <v>2461.25</v>
      </c>
      <c r="N24" s="109">
        <v>2461.25</v>
      </c>
      <c r="O24" s="109">
        <v>2461.25</v>
      </c>
      <c r="P24" s="109">
        <v>2461.25</v>
      </c>
      <c r="Q24" s="109">
        <v>2461.25</v>
      </c>
      <c r="R24" s="109">
        <v>2461.25</v>
      </c>
      <c r="S24" s="109">
        <v>2461.25</v>
      </c>
      <c r="T24" s="109">
        <v>2461.25</v>
      </c>
      <c r="U24" s="109">
        <v>2461.25</v>
      </c>
      <c r="V24" s="109">
        <v>2461.25</v>
      </c>
      <c r="W24" s="109">
        <v>2461.25</v>
      </c>
    </row>
    <row r="25" spans="1:23" ht="45.75" thickBot="1" x14ac:dyDescent="0.3">
      <c r="A25" s="110" t="s">
        <v>182</v>
      </c>
      <c r="B25" s="326"/>
      <c r="C25" s="111" t="s">
        <v>183</v>
      </c>
      <c r="D25" s="112" t="s">
        <v>184</v>
      </c>
      <c r="E25" s="113"/>
      <c r="F25" s="113"/>
      <c r="G25" s="114"/>
      <c r="H25" s="97">
        <v>0</v>
      </c>
      <c r="I25" s="113"/>
      <c r="J25" s="113"/>
      <c r="K25" s="114"/>
      <c r="L25" s="115">
        <v>0</v>
      </c>
      <c r="M25" s="97">
        <v>0</v>
      </c>
      <c r="N25" s="113"/>
      <c r="O25" s="113"/>
      <c r="P25" s="113">
        <v>0</v>
      </c>
      <c r="Q25" s="115">
        <v>0</v>
      </c>
      <c r="R25" s="97">
        <v>0</v>
      </c>
      <c r="S25" s="113"/>
      <c r="T25" s="113"/>
      <c r="U25" s="114"/>
      <c r="V25" s="115">
        <v>0</v>
      </c>
      <c r="W25" s="97">
        <v>0</v>
      </c>
    </row>
    <row r="26" spans="1:23" ht="45" x14ac:dyDescent="0.25">
      <c r="A26" s="116" t="s">
        <v>185</v>
      </c>
      <c r="B26" s="327" t="s">
        <v>186</v>
      </c>
      <c r="C26" s="117" t="s">
        <v>187</v>
      </c>
      <c r="D26" s="78" t="s">
        <v>188</v>
      </c>
      <c r="E26" s="118">
        <v>0.16928927999999999</v>
      </c>
      <c r="F26" s="118">
        <v>0.14859767999999998</v>
      </c>
      <c r="G26" s="80">
        <v>9.216792E-2</v>
      </c>
      <c r="H26" s="119">
        <v>0.41005487999999995</v>
      </c>
      <c r="I26" s="118">
        <v>6.5834720000000013E-2</v>
      </c>
      <c r="J26" s="118">
        <v>0</v>
      </c>
      <c r="K26" s="80">
        <v>0</v>
      </c>
      <c r="L26" s="119">
        <v>6.5834720000000013E-2</v>
      </c>
      <c r="M26" s="97">
        <v>0.47588959999999997</v>
      </c>
      <c r="N26" s="118">
        <v>0</v>
      </c>
      <c r="O26" s="118">
        <v>0</v>
      </c>
      <c r="P26" s="118">
        <v>0</v>
      </c>
      <c r="Q26" s="119">
        <v>0</v>
      </c>
      <c r="R26" s="119">
        <v>0.47588959999999997</v>
      </c>
      <c r="S26" s="118">
        <v>4.1381479999999998E-2</v>
      </c>
      <c r="T26" s="118">
        <v>9.200796E-2</v>
      </c>
      <c r="U26" s="80">
        <v>0.1504914</v>
      </c>
      <c r="V26" s="119">
        <v>0.28388084000000002</v>
      </c>
      <c r="W26" s="97">
        <v>0.75977044000000005</v>
      </c>
    </row>
    <row r="27" spans="1:23" ht="30" x14ac:dyDescent="0.25">
      <c r="A27" s="116" t="s">
        <v>189</v>
      </c>
      <c r="B27" s="327"/>
      <c r="C27" s="117" t="s">
        <v>190</v>
      </c>
      <c r="D27" s="78" t="s">
        <v>188</v>
      </c>
      <c r="E27" s="118"/>
      <c r="F27" s="118"/>
      <c r="G27" s="80"/>
      <c r="H27" s="119">
        <v>0</v>
      </c>
      <c r="I27" s="118">
        <v>0</v>
      </c>
      <c r="J27" s="118">
        <v>0</v>
      </c>
      <c r="K27" s="80">
        <v>0</v>
      </c>
      <c r="L27" s="119">
        <v>0</v>
      </c>
      <c r="M27" s="119">
        <v>0</v>
      </c>
      <c r="N27" s="118"/>
      <c r="O27" s="118"/>
      <c r="P27" s="118">
        <v>0</v>
      </c>
      <c r="Q27" s="119">
        <v>0</v>
      </c>
      <c r="R27" s="119">
        <v>0</v>
      </c>
      <c r="S27" s="118">
        <v>0</v>
      </c>
      <c r="T27" s="118">
        <v>0</v>
      </c>
      <c r="U27" s="80">
        <v>0</v>
      </c>
      <c r="V27" s="119">
        <v>0</v>
      </c>
      <c r="W27" s="120"/>
    </row>
    <row r="28" spans="1:23" ht="18" x14ac:dyDescent="0.25">
      <c r="A28" s="116" t="s">
        <v>191</v>
      </c>
      <c r="B28" s="328"/>
      <c r="C28" s="107" t="s">
        <v>174</v>
      </c>
      <c r="D28" s="108" t="s">
        <v>192</v>
      </c>
      <c r="E28" s="79">
        <v>30.66</v>
      </c>
      <c r="F28" s="79">
        <v>30.66</v>
      </c>
      <c r="G28" s="79">
        <v>30.66</v>
      </c>
      <c r="H28" s="79">
        <v>30.66</v>
      </c>
      <c r="I28" s="79">
        <v>30.66</v>
      </c>
      <c r="J28" s="79">
        <v>30.66</v>
      </c>
      <c r="K28" s="79">
        <v>30.66</v>
      </c>
      <c r="L28" s="79">
        <v>30.66</v>
      </c>
      <c r="M28" s="79">
        <v>30.66</v>
      </c>
      <c r="N28" s="79">
        <v>30.66</v>
      </c>
      <c r="O28" s="79">
        <v>30.66</v>
      </c>
      <c r="P28" s="79">
        <v>30.66</v>
      </c>
      <c r="Q28" s="79">
        <v>30.66</v>
      </c>
      <c r="R28" s="79">
        <v>30.66</v>
      </c>
      <c r="S28" s="79">
        <v>30.66</v>
      </c>
      <c r="T28" s="79">
        <v>30.66</v>
      </c>
      <c r="U28" s="79">
        <v>30.66</v>
      </c>
      <c r="V28" s="79">
        <v>30.66</v>
      </c>
      <c r="W28" s="79">
        <v>30.66</v>
      </c>
    </row>
    <row r="29" spans="1:23" x14ac:dyDescent="0.25">
      <c r="A29" s="121" t="s">
        <v>193</v>
      </c>
      <c r="B29" s="122"/>
      <c r="C29" s="123"/>
      <c r="D29" s="124"/>
      <c r="E29" s="125"/>
      <c r="F29" s="125"/>
      <c r="G29" s="125"/>
      <c r="H29" s="126">
        <v>0</v>
      </c>
      <c r="I29" s="125"/>
      <c r="J29" s="125"/>
      <c r="K29" s="125"/>
      <c r="L29" s="126">
        <v>0</v>
      </c>
      <c r="M29" s="126">
        <v>0</v>
      </c>
      <c r="N29" s="127"/>
      <c r="O29" s="125"/>
      <c r="P29" s="125"/>
      <c r="Q29" s="126">
        <v>0</v>
      </c>
      <c r="R29" s="127">
        <v>0</v>
      </c>
      <c r="S29" s="127"/>
      <c r="T29" s="125"/>
      <c r="U29" s="125"/>
      <c r="V29" s="126">
        <v>0</v>
      </c>
      <c r="W29" s="128">
        <v>0</v>
      </c>
    </row>
    <row r="30" spans="1:23" x14ac:dyDescent="0.25">
      <c r="A30" s="77">
        <v>1</v>
      </c>
      <c r="B30" s="329" t="s">
        <v>194</v>
      </c>
      <c r="C30" s="329"/>
      <c r="D30" s="108" t="s">
        <v>195</v>
      </c>
      <c r="E30" s="86">
        <v>148.53908018356168</v>
      </c>
      <c r="F30" s="86">
        <v>129.22438372123287</v>
      </c>
      <c r="G30" s="86">
        <v>76.549690326712337</v>
      </c>
      <c r="H30" s="82">
        <v>354.31315423150687</v>
      </c>
      <c r="I30" s="86">
        <v>51.968808960273982</v>
      </c>
      <c r="J30" s="86">
        <v>0</v>
      </c>
      <c r="K30" s="86">
        <v>0</v>
      </c>
      <c r="L30" s="81">
        <v>51.968808960273982</v>
      </c>
      <c r="M30" s="81">
        <v>406.28196319178085</v>
      </c>
      <c r="N30" s="86">
        <v>0</v>
      </c>
      <c r="O30" s="86">
        <v>0</v>
      </c>
      <c r="P30" s="86">
        <v>0</v>
      </c>
      <c r="Q30" s="81">
        <v>0</v>
      </c>
      <c r="R30" s="81">
        <v>406.28196319178085</v>
      </c>
      <c r="S30" s="86">
        <v>28.379799880479446</v>
      </c>
      <c r="T30" s="86">
        <v>76.400374718150687</v>
      </c>
      <c r="U30" s="86">
        <v>130.35216286130139</v>
      </c>
      <c r="V30" s="82">
        <v>235.13233745993153</v>
      </c>
      <c r="W30" s="83">
        <v>641.41430065171244</v>
      </c>
    </row>
    <row r="31" spans="1:23" x14ac:dyDescent="0.25">
      <c r="A31" s="88" t="s">
        <v>196</v>
      </c>
      <c r="B31" s="330" t="s">
        <v>177</v>
      </c>
      <c r="C31" s="331"/>
      <c r="D31" s="108" t="s">
        <v>195</v>
      </c>
      <c r="E31" s="79">
        <v>148.53908018356168</v>
      </c>
      <c r="F31" s="79">
        <v>129.22438372123287</v>
      </c>
      <c r="G31" s="79">
        <v>76.549690326712337</v>
      </c>
      <c r="H31" s="82">
        <v>354.31315423150687</v>
      </c>
      <c r="I31" s="79">
        <v>51.968808960273982</v>
      </c>
      <c r="J31" s="79">
        <v>0</v>
      </c>
      <c r="K31" s="79">
        <v>0</v>
      </c>
      <c r="L31" s="81">
        <v>51.968808960273982</v>
      </c>
      <c r="M31" s="81">
        <v>406.28196319178085</v>
      </c>
      <c r="N31" s="79">
        <v>0</v>
      </c>
      <c r="O31" s="79">
        <v>0</v>
      </c>
      <c r="P31" s="79">
        <v>0</v>
      </c>
      <c r="Q31" s="81">
        <v>0</v>
      </c>
      <c r="R31" s="81">
        <v>406.28196319178085</v>
      </c>
      <c r="S31" s="79">
        <v>28.379799880479446</v>
      </c>
      <c r="T31" s="79">
        <v>76.400374718150687</v>
      </c>
      <c r="U31" s="79">
        <v>130.35216286130139</v>
      </c>
      <c r="V31" s="82">
        <v>235.13233745993153</v>
      </c>
      <c r="W31" s="83">
        <v>641.41430065171244</v>
      </c>
    </row>
    <row r="32" spans="1:23" x14ac:dyDescent="0.25">
      <c r="A32" s="77">
        <v>2</v>
      </c>
      <c r="B32" s="329" t="s">
        <v>34</v>
      </c>
      <c r="C32" s="329"/>
      <c r="D32" s="108" t="s">
        <v>195</v>
      </c>
      <c r="E32" s="79">
        <v>21.382259673599997</v>
      </c>
      <c r="F32" s="79">
        <v>18.768785481599998</v>
      </c>
      <c r="G32" s="80">
        <v>11.6413655904</v>
      </c>
      <c r="H32" s="82">
        <v>51.792410745599994</v>
      </c>
      <c r="I32" s="79">
        <v>8.3153232064000004</v>
      </c>
      <c r="J32" s="79">
        <v>0</v>
      </c>
      <c r="K32" s="79">
        <v>0</v>
      </c>
      <c r="L32" s="82">
        <v>8.3153232064000004</v>
      </c>
      <c r="M32" s="81">
        <v>60.107733951999997</v>
      </c>
      <c r="N32" s="79">
        <v>0</v>
      </c>
      <c r="O32" s="79">
        <v>0</v>
      </c>
      <c r="P32" s="79">
        <v>0</v>
      </c>
      <c r="Q32" s="82">
        <v>0</v>
      </c>
      <c r="R32" s="81">
        <v>60.107733951999997</v>
      </c>
      <c r="S32" s="79">
        <v>5.2267311375999999</v>
      </c>
      <c r="T32" s="79">
        <v>11.6211616752</v>
      </c>
      <c r="U32" s="79">
        <v>19.007973767999999</v>
      </c>
      <c r="V32" s="82">
        <v>35.855866580799997</v>
      </c>
      <c r="W32" s="83">
        <v>95.963600532800001</v>
      </c>
    </row>
    <row r="33" spans="1:23" x14ac:dyDescent="0.25">
      <c r="A33" s="77">
        <v>3</v>
      </c>
      <c r="B33" s="320" t="s">
        <v>197</v>
      </c>
      <c r="C33" s="321"/>
      <c r="D33" s="108" t="s">
        <v>195</v>
      </c>
      <c r="E33" s="79">
        <v>11.35</v>
      </c>
      <c r="F33" s="79">
        <v>11.35</v>
      </c>
      <c r="G33" s="80">
        <v>11.35</v>
      </c>
      <c r="H33" s="82">
        <v>34.049999999999997</v>
      </c>
      <c r="I33" s="79">
        <v>11.35</v>
      </c>
      <c r="J33" s="79">
        <v>11.35</v>
      </c>
      <c r="K33" s="79">
        <v>11.35</v>
      </c>
      <c r="L33" s="82">
        <v>34.049999999999997</v>
      </c>
      <c r="M33" s="81">
        <v>68.099999999999994</v>
      </c>
      <c r="N33" s="79">
        <v>11.35</v>
      </c>
      <c r="O33" s="79">
        <v>11.35</v>
      </c>
      <c r="P33" s="79">
        <v>11.35</v>
      </c>
      <c r="Q33" s="82">
        <v>34.049999999999997</v>
      </c>
      <c r="R33" s="81">
        <v>102.14999999999999</v>
      </c>
      <c r="S33" s="79">
        <v>11.35</v>
      </c>
      <c r="T33" s="79">
        <v>11.35</v>
      </c>
      <c r="U33" s="79">
        <v>11.35</v>
      </c>
      <c r="V33" s="82">
        <v>34.049999999999997</v>
      </c>
      <c r="W33" s="83">
        <v>136.19999999999999</v>
      </c>
    </row>
    <row r="34" spans="1:23" x14ac:dyDescent="0.25">
      <c r="A34" s="77">
        <v>4</v>
      </c>
      <c r="B34" s="329" t="s">
        <v>198</v>
      </c>
      <c r="C34" s="329"/>
      <c r="D34" s="108" t="s">
        <v>195</v>
      </c>
      <c r="E34" s="79"/>
      <c r="F34" s="79"/>
      <c r="G34" s="80"/>
      <c r="H34" s="82">
        <v>0</v>
      </c>
      <c r="I34" s="79"/>
      <c r="J34" s="79"/>
      <c r="K34" s="79"/>
      <c r="L34" s="82">
        <v>0</v>
      </c>
      <c r="M34" s="81">
        <v>0</v>
      </c>
      <c r="N34" s="79"/>
      <c r="O34" s="79"/>
      <c r="P34" s="79"/>
      <c r="Q34" s="82">
        <v>0</v>
      </c>
      <c r="R34" s="81">
        <v>0</v>
      </c>
      <c r="S34" s="79"/>
      <c r="T34" s="79"/>
      <c r="U34" s="79"/>
      <c r="V34" s="82">
        <v>0</v>
      </c>
      <c r="W34" s="83">
        <v>0</v>
      </c>
    </row>
    <row r="35" spans="1:23" x14ac:dyDescent="0.25">
      <c r="A35" s="77">
        <v>5</v>
      </c>
      <c r="B35" s="329" t="s">
        <v>199</v>
      </c>
      <c r="C35" s="329"/>
      <c r="D35" s="108" t="s">
        <v>195</v>
      </c>
      <c r="E35" s="79">
        <v>89.719700000000003</v>
      </c>
      <c r="F35" s="79">
        <v>89.719700000000003</v>
      </c>
      <c r="G35" s="80">
        <v>89.719700000000003</v>
      </c>
      <c r="H35" s="82">
        <v>269.15910000000002</v>
      </c>
      <c r="I35" s="79">
        <v>163.07900000000001</v>
      </c>
      <c r="J35" s="79">
        <v>8.6780000000000008</v>
      </c>
      <c r="K35" s="79">
        <v>8.6780000000000008</v>
      </c>
      <c r="L35" s="82">
        <v>180.435</v>
      </c>
      <c r="M35" s="81">
        <v>449.59410000000003</v>
      </c>
      <c r="N35" s="79">
        <v>8.6780000000000008</v>
      </c>
      <c r="O35" s="79">
        <v>8.6780000000000008</v>
      </c>
      <c r="P35" s="79">
        <v>8.6780000000000008</v>
      </c>
      <c r="Q35" s="82">
        <v>26.034000000000002</v>
      </c>
      <c r="R35" s="81">
        <v>451.79178000000002</v>
      </c>
      <c r="S35" s="79">
        <v>55.312200000000004</v>
      </c>
      <c r="T35" s="79">
        <v>89.719700000000003</v>
      </c>
      <c r="U35" s="79">
        <v>89.719700000000003</v>
      </c>
      <c r="V35" s="82">
        <v>234.7516</v>
      </c>
      <c r="W35" s="83">
        <v>686.54337999999996</v>
      </c>
    </row>
    <row r="36" spans="1:23" x14ac:dyDescent="0.25">
      <c r="A36" s="77"/>
      <c r="B36" s="320" t="s">
        <v>200</v>
      </c>
      <c r="C36" s="321"/>
      <c r="D36" s="108" t="s">
        <v>195</v>
      </c>
      <c r="E36" s="79">
        <v>81.041700000000006</v>
      </c>
      <c r="F36" s="79">
        <v>81.041700000000006</v>
      </c>
      <c r="G36" s="80">
        <v>81.041700000000006</v>
      </c>
      <c r="H36" s="82">
        <v>243.12510000000003</v>
      </c>
      <c r="I36" s="79">
        <v>154.40100000000001</v>
      </c>
      <c r="J36" s="79"/>
      <c r="K36" s="79"/>
      <c r="L36" s="82">
        <v>154.40100000000001</v>
      </c>
      <c r="M36" s="81">
        <v>397.52610000000004</v>
      </c>
      <c r="N36" s="79"/>
      <c r="O36" s="79"/>
      <c r="P36" s="79"/>
      <c r="Q36" s="82">
        <v>0</v>
      </c>
      <c r="R36" s="81">
        <v>397.52610000000004</v>
      </c>
      <c r="S36" s="79">
        <v>46.6342</v>
      </c>
      <c r="T36" s="79">
        <v>81.041700000000006</v>
      </c>
      <c r="U36" s="79">
        <v>81.041700000000006</v>
      </c>
      <c r="V36" s="82">
        <v>208.7176</v>
      </c>
      <c r="W36" s="83">
        <v>606.24369999999999</v>
      </c>
    </row>
    <row r="37" spans="1:23" x14ac:dyDescent="0.25">
      <c r="A37" s="129"/>
      <c r="B37" s="320" t="s">
        <v>201</v>
      </c>
      <c r="C37" s="321" t="s">
        <v>202</v>
      </c>
      <c r="D37" s="108" t="s">
        <v>195</v>
      </c>
      <c r="E37" s="79">
        <v>8.6780000000000008</v>
      </c>
      <c r="F37" s="79">
        <v>8.6780000000000008</v>
      </c>
      <c r="G37" s="80">
        <v>8.6780000000000008</v>
      </c>
      <c r="H37" s="82">
        <v>26.034000000000002</v>
      </c>
      <c r="I37" s="79">
        <v>8.6780000000000008</v>
      </c>
      <c r="J37" s="79">
        <v>8.6780000000000008</v>
      </c>
      <c r="K37" s="79">
        <v>8.6780000000000008</v>
      </c>
      <c r="L37" s="82">
        <v>26.034000000000002</v>
      </c>
      <c r="M37" s="81">
        <v>52.068000000000005</v>
      </c>
      <c r="N37" s="79">
        <v>8.6780000000000008</v>
      </c>
      <c r="O37" s="79">
        <v>8.6780000000000008</v>
      </c>
      <c r="P37" s="79">
        <v>8.6780000000000008</v>
      </c>
      <c r="Q37" s="82">
        <v>26.034000000000002</v>
      </c>
      <c r="R37" s="81">
        <v>54.265680000000003</v>
      </c>
      <c r="S37" s="79">
        <v>8.6780000000000008</v>
      </c>
      <c r="T37" s="79">
        <v>8.6780000000000008</v>
      </c>
      <c r="U37" s="79">
        <v>8.6780000000000008</v>
      </c>
      <c r="V37" s="82">
        <v>26.034000000000002</v>
      </c>
      <c r="W37" s="83">
        <v>80.299680000000009</v>
      </c>
    </row>
    <row r="38" spans="1:23" x14ac:dyDescent="0.25">
      <c r="A38" s="129" t="s">
        <v>154</v>
      </c>
      <c r="B38" s="320" t="s">
        <v>203</v>
      </c>
      <c r="C38" s="321"/>
      <c r="D38" s="108" t="s">
        <v>195</v>
      </c>
      <c r="E38" s="79">
        <v>27.0953494</v>
      </c>
      <c r="F38" s="79">
        <v>27.0953494</v>
      </c>
      <c r="G38" s="80">
        <v>27.0953494</v>
      </c>
      <c r="H38" s="82">
        <v>81.286048199999996</v>
      </c>
      <c r="I38" s="79">
        <v>49.249858000000003</v>
      </c>
      <c r="J38" s="79">
        <v>2.6207560000000001</v>
      </c>
      <c r="K38" s="79">
        <v>2.6207560000000001</v>
      </c>
      <c r="L38" s="82">
        <v>54.491370000000003</v>
      </c>
      <c r="M38" s="81">
        <v>135.7774182</v>
      </c>
      <c r="N38" s="79">
        <v>2.6207560000000001</v>
      </c>
      <c r="O38" s="79">
        <v>2.6207560000000001</v>
      </c>
      <c r="P38" s="79">
        <v>2.6207560000000001</v>
      </c>
      <c r="Q38" s="82">
        <v>7.8622680000000003</v>
      </c>
      <c r="R38" s="81">
        <v>143.6396862</v>
      </c>
      <c r="S38" s="79">
        <v>16.704284399999999</v>
      </c>
      <c r="T38" s="79">
        <v>27.0779934</v>
      </c>
      <c r="U38" s="79">
        <v>27.0779934</v>
      </c>
      <c r="V38" s="82">
        <v>70.8602712</v>
      </c>
      <c r="W38" s="83">
        <v>214.4999574</v>
      </c>
    </row>
    <row r="39" spans="1:23" x14ac:dyDescent="0.25">
      <c r="A39" s="129"/>
      <c r="B39" s="130" t="s">
        <v>200</v>
      </c>
      <c r="C39" s="131"/>
      <c r="D39" s="108" t="s">
        <v>195</v>
      </c>
      <c r="E39" s="79">
        <v>24.4745934</v>
      </c>
      <c r="F39" s="79">
        <v>24.4745934</v>
      </c>
      <c r="G39" s="80">
        <v>24.4745934</v>
      </c>
      <c r="H39" s="82">
        <v>73.423780199999996</v>
      </c>
      <c r="I39" s="79">
        <v>46.629102000000003</v>
      </c>
      <c r="J39" s="79">
        <v>0</v>
      </c>
      <c r="K39" s="79">
        <v>0</v>
      </c>
      <c r="L39" s="82">
        <v>46.629102000000003</v>
      </c>
      <c r="M39" s="81">
        <v>120.0528822</v>
      </c>
      <c r="N39" s="79">
        <v>0</v>
      </c>
      <c r="O39" s="79">
        <v>0</v>
      </c>
      <c r="P39" s="79">
        <v>0</v>
      </c>
      <c r="Q39" s="82">
        <v>0</v>
      </c>
      <c r="R39" s="81">
        <v>120.0528822</v>
      </c>
      <c r="S39" s="79">
        <v>14.083528399999999</v>
      </c>
      <c r="T39" s="79">
        <v>24.4745934</v>
      </c>
      <c r="U39" s="79">
        <v>24.4745934</v>
      </c>
      <c r="V39" s="82">
        <v>63.032715199999998</v>
      </c>
      <c r="W39" s="83">
        <v>183.08559739999998</v>
      </c>
    </row>
    <row r="40" spans="1:23" x14ac:dyDescent="0.25">
      <c r="A40" s="77"/>
      <c r="B40" s="320" t="s">
        <v>204</v>
      </c>
      <c r="C40" s="321" t="s">
        <v>202</v>
      </c>
      <c r="D40" s="108" t="s">
        <v>195</v>
      </c>
      <c r="E40" s="79">
        <v>2.6207560000000001</v>
      </c>
      <c r="F40" s="79">
        <v>2.6207560000000001</v>
      </c>
      <c r="G40" s="80">
        <v>2.6207560000000001</v>
      </c>
      <c r="H40" s="82">
        <v>7.8622680000000003</v>
      </c>
      <c r="I40" s="79">
        <v>2.6207560000000001</v>
      </c>
      <c r="J40" s="79">
        <v>2.6207560000000001</v>
      </c>
      <c r="K40" s="79">
        <v>2.6207560000000001</v>
      </c>
      <c r="L40" s="82">
        <v>7.8622680000000003</v>
      </c>
      <c r="M40" s="81">
        <v>15.724536000000001</v>
      </c>
      <c r="N40" s="79">
        <v>2.6207560000000001</v>
      </c>
      <c r="O40" s="79">
        <v>2.6207560000000001</v>
      </c>
      <c r="P40" s="79">
        <v>2.6207560000000001</v>
      </c>
      <c r="Q40" s="82">
        <v>7.8622680000000003</v>
      </c>
      <c r="R40" s="81">
        <v>23.586804000000001</v>
      </c>
      <c r="S40" s="79">
        <v>2.6207560000000001</v>
      </c>
      <c r="T40" s="79">
        <v>2.6034000000000002</v>
      </c>
      <c r="U40" s="79">
        <v>2.6034000000000002</v>
      </c>
      <c r="V40" s="82">
        <v>7.8275560000000013</v>
      </c>
      <c r="W40" s="83">
        <v>31.414360000000002</v>
      </c>
    </row>
    <row r="41" spans="1:23" x14ac:dyDescent="0.25">
      <c r="A41" s="77">
        <v>7</v>
      </c>
      <c r="B41" s="130" t="s">
        <v>100</v>
      </c>
      <c r="C41" s="131"/>
      <c r="D41" s="108" t="s">
        <v>126</v>
      </c>
      <c r="E41" s="79">
        <v>0.32727948479999996</v>
      </c>
      <c r="F41" s="79">
        <v>0.28727732880000001</v>
      </c>
      <c r="G41" s="80">
        <v>0.17818416719999999</v>
      </c>
      <c r="H41" s="82">
        <v>0.79274098079999988</v>
      </c>
      <c r="I41" s="79">
        <v>0.12727535520000002</v>
      </c>
      <c r="J41" s="79">
        <v>0</v>
      </c>
      <c r="K41" s="79">
        <v>0</v>
      </c>
      <c r="L41" s="82">
        <v>0.12727535520000002</v>
      </c>
      <c r="M41" s="81">
        <v>0.92001633599999988</v>
      </c>
      <c r="N41" s="79"/>
      <c r="O41" s="79"/>
      <c r="P41" s="79"/>
      <c r="Q41" s="82">
        <v>0</v>
      </c>
      <c r="R41" s="81">
        <v>0.92001633599999988</v>
      </c>
      <c r="S41" s="79">
        <v>8.0000986800000007E-2</v>
      </c>
      <c r="T41" s="79">
        <v>0.17787492360000001</v>
      </c>
      <c r="U41" s="79">
        <v>0.290938374</v>
      </c>
      <c r="V41" s="82">
        <v>0.54881428440000002</v>
      </c>
      <c r="W41" s="83">
        <v>1.4688306203999999</v>
      </c>
    </row>
    <row r="42" spans="1:23" x14ac:dyDescent="0.25">
      <c r="A42" s="77">
        <v>8</v>
      </c>
      <c r="B42" s="130" t="s">
        <v>186</v>
      </c>
      <c r="C42" s="131"/>
      <c r="D42" s="108" t="s">
        <v>126</v>
      </c>
      <c r="E42" s="79">
        <v>5.1904093247999992</v>
      </c>
      <c r="F42" s="79">
        <v>4.5560048687999997</v>
      </c>
      <c r="G42" s="80">
        <v>2.8258684272000001</v>
      </c>
      <c r="H42" s="82">
        <v>12.572282620799999</v>
      </c>
      <c r="I42" s="79">
        <v>2.0184925152000006</v>
      </c>
      <c r="J42" s="79">
        <v>0</v>
      </c>
      <c r="K42" s="79">
        <v>0</v>
      </c>
      <c r="L42" s="82">
        <v>2.0184925152000006</v>
      </c>
      <c r="M42" s="81">
        <v>14.590775136</v>
      </c>
      <c r="N42" s="79">
        <v>0</v>
      </c>
      <c r="O42" s="79">
        <v>0</v>
      </c>
      <c r="P42" s="79">
        <v>0</v>
      </c>
      <c r="Q42" s="82">
        <v>0</v>
      </c>
      <c r="R42" s="81">
        <v>14.590775136</v>
      </c>
      <c r="S42" s="79">
        <v>1.2687561768</v>
      </c>
      <c r="T42" s="79">
        <v>2.8209640536</v>
      </c>
      <c r="U42" s="79">
        <v>4.6140663240000004</v>
      </c>
      <c r="V42" s="82">
        <v>8.7037865544000006</v>
      </c>
      <c r="W42" s="83">
        <v>23.294561690400002</v>
      </c>
    </row>
    <row r="43" spans="1:23" x14ac:dyDescent="0.25">
      <c r="A43" s="77">
        <v>9</v>
      </c>
      <c r="B43" s="329" t="s">
        <v>205</v>
      </c>
      <c r="C43" s="329"/>
      <c r="D43" s="108" t="s">
        <v>195</v>
      </c>
      <c r="E43" s="86">
        <v>67.870867184657541</v>
      </c>
      <c r="F43" s="86">
        <v>60.250930053150675</v>
      </c>
      <c r="G43" s="86">
        <v>39.469974324931513</v>
      </c>
      <c r="H43" s="82">
        <v>167.59177156273972</v>
      </c>
      <c r="I43" s="86">
        <v>29.772448349589045</v>
      </c>
      <c r="J43" s="86">
        <v>0</v>
      </c>
      <c r="K43" s="86">
        <v>0</v>
      </c>
      <c r="L43" s="82">
        <v>29.772448349589045</v>
      </c>
      <c r="M43" s="81">
        <v>197.36421991232876</v>
      </c>
      <c r="N43" s="86">
        <v>0</v>
      </c>
      <c r="O43" s="86">
        <v>0</v>
      </c>
      <c r="P43" s="86">
        <v>0</v>
      </c>
      <c r="Q43" s="82">
        <v>0</v>
      </c>
      <c r="R43" s="81">
        <v>197.36421991232876</v>
      </c>
      <c r="S43" s="86">
        <v>17.702230851780822</v>
      </c>
      <c r="T43" s="86">
        <v>39.411067080273973</v>
      </c>
      <c r="U43" s="86">
        <v>60.695855820547955</v>
      </c>
      <c r="V43" s="82">
        <v>117.80915375260275</v>
      </c>
      <c r="W43" s="83">
        <v>315.17337366493155</v>
      </c>
    </row>
    <row r="44" spans="1:23" x14ac:dyDescent="0.25">
      <c r="A44" s="88" t="s">
        <v>206</v>
      </c>
      <c r="B44" s="318" t="s">
        <v>207</v>
      </c>
      <c r="C44" s="319"/>
      <c r="D44" s="108" t="s">
        <v>195</v>
      </c>
      <c r="E44" s="79">
        <v>0</v>
      </c>
      <c r="F44" s="79">
        <v>0</v>
      </c>
      <c r="G44" s="79">
        <v>0</v>
      </c>
      <c r="H44" s="82">
        <v>0</v>
      </c>
      <c r="I44" s="79">
        <v>0</v>
      </c>
      <c r="J44" s="79">
        <v>0</v>
      </c>
      <c r="K44" s="79">
        <v>0</v>
      </c>
      <c r="L44" s="82">
        <v>0</v>
      </c>
      <c r="M44" s="81">
        <v>0</v>
      </c>
      <c r="N44" s="79">
        <v>0</v>
      </c>
      <c r="O44" s="79">
        <v>0</v>
      </c>
      <c r="P44" s="79">
        <v>0</v>
      </c>
      <c r="Q44" s="82">
        <v>0</v>
      </c>
      <c r="R44" s="81">
        <v>0</v>
      </c>
      <c r="S44" s="79"/>
      <c r="T44" s="79"/>
      <c r="U44" s="79"/>
      <c r="V44" s="82">
        <v>0</v>
      </c>
      <c r="W44" s="83">
        <v>0</v>
      </c>
    </row>
    <row r="45" spans="1:23" x14ac:dyDescent="0.25">
      <c r="A45" s="88" t="s">
        <v>208</v>
      </c>
      <c r="B45" s="318" t="s">
        <v>209</v>
      </c>
      <c r="C45" s="334"/>
      <c r="D45" s="108" t="s">
        <v>195</v>
      </c>
      <c r="E45" s="79">
        <v>0</v>
      </c>
      <c r="F45" s="79">
        <v>0</v>
      </c>
      <c r="G45" s="79">
        <v>0</v>
      </c>
      <c r="H45" s="82">
        <v>0</v>
      </c>
      <c r="I45" s="79">
        <v>0</v>
      </c>
      <c r="J45" s="79">
        <v>0</v>
      </c>
      <c r="K45" s="79">
        <v>0</v>
      </c>
      <c r="L45" s="82">
        <v>0</v>
      </c>
      <c r="M45" s="81">
        <v>0</v>
      </c>
      <c r="N45" s="79">
        <v>0</v>
      </c>
      <c r="O45" s="79">
        <v>0</v>
      </c>
      <c r="P45" s="79">
        <v>0</v>
      </c>
      <c r="Q45" s="82">
        <v>0</v>
      </c>
      <c r="R45" s="81">
        <v>0</v>
      </c>
      <c r="S45" s="79">
        <v>0</v>
      </c>
      <c r="T45" s="79">
        <v>0</v>
      </c>
      <c r="U45" s="79">
        <v>0</v>
      </c>
      <c r="V45" s="82">
        <v>0</v>
      </c>
      <c r="W45" s="83">
        <v>0</v>
      </c>
    </row>
    <row r="46" spans="1:23" x14ac:dyDescent="0.25">
      <c r="A46" s="88" t="s">
        <v>210</v>
      </c>
      <c r="B46" s="318" t="s">
        <v>211</v>
      </c>
      <c r="C46" s="334"/>
      <c r="D46" s="108" t="s">
        <v>195</v>
      </c>
      <c r="E46" s="79">
        <v>0</v>
      </c>
      <c r="F46" s="79">
        <v>0</v>
      </c>
      <c r="G46" s="79">
        <v>0</v>
      </c>
      <c r="H46" s="82">
        <v>0</v>
      </c>
      <c r="I46" s="79">
        <v>0</v>
      </c>
      <c r="J46" s="79">
        <v>0</v>
      </c>
      <c r="K46" s="79">
        <v>0</v>
      </c>
      <c r="L46" s="82">
        <v>0</v>
      </c>
      <c r="M46" s="81">
        <v>0</v>
      </c>
      <c r="N46" s="79">
        <v>0</v>
      </c>
      <c r="O46" s="79">
        <v>0</v>
      </c>
      <c r="P46" s="79">
        <v>0</v>
      </c>
      <c r="Q46" s="82">
        <v>0</v>
      </c>
      <c r="R46" s="81">
        <v>0</v>
      </c>
      <c r="S46" s="79">
        <v>0</v>
      </c>
      <c r="T46" s="79">
        <v>0</v>
      </c>
      <c r="U46" s="79">
        <v>0</v>
      </c>
      <c r="V46" s="82">
        <v>0</v>
      </c>
      <c r="W46" s="83">
        <v>0</v>
      </c>
    </row>
    <row r="47" spans="1:23" x14ac:dyDescent="0.25">
      <c r="A47" s="88" t="s">
        <v>212</v>
      </c>
      <c r="B47" s="329" t="s">
        <v>213</v>
      </c>
      <c r="C47" s="329"/>
      <c r="D47" s="108" t="s">
        <v>195</v>
      </c>
      <c r="E47" s="79"/>
      <c r="F47" s="79"/>
      <c r="G47" s="79"/>
      <c r="H47" s="82">
        <v>0</v>
      </c>
      <c r="I47" s="79"/>
      <c r="J47" s="79">
        <v>0</v>
      </c>
      <c r="K47" s="79">
        <v>0</v>
      </c>
      <c r="L47" s="82">
        <v>0</v>
      </c>
      <c r="M47" s="81">
        <v>0</v>
      </c>
      <c r="N47" s="79">
        <v>0</v>
      </c>
      <c r="O47" s="79">
        <v>0</v>
      </c>
      <c r="P47" s="79">
        <v>0</v>
      </c>
      <c r="Q47" s="82">
        <v>0</v>
      </c>
      <c r="R47" s="81">
        <v>0</v>
      </c>
      <c r="S47" s="79">
        <v>0</v>
      </c>
      <c r="T47" s="79">
        <v>0</v>
      </c>
      <c r="U47" s="79">
        <v>0</v>
      </c>
      <c r="V47" s="82">
        <v>0</v>
      </c>
      <c r="W47" s="83">
        <v>0</v>
      </c>
    </row>
    <row r="48" spans="1:23" x14ac:dyDescent="0.25">
      <c r="A48" s="88"/>
      <c r="B48" s="335" t="s">
        <v>214</v>
      </c>
      <c r="C48" s="335"/>
      <c r="D48" s="108" t="s">
        <v>195</v>
      </c>
      <c r="E48" s="79"/>
      <c r="F48" s="79"/>
      <c r="G48" s="79"/>
      <c r="H48" s="82">
        <v>0</v>
      </c>
      <c r="I48" s="79"/>
      <c r="J48" s="79">
        <v>0</v>
      </c>
      <c r="K48" s="79">
        <v>0</v>
      </c>
      <c r="L48" s="82">
        <v>0</v>
      </c>
      <c r="M48" s="81">
        <v>0</v>
      </c>
      <c r="N48" s="79">
        <v>0</v>
      </c>
      <c r="O48" s="79">
        <v>0</v>
      </c>
      <c r="P48" s="79">
        <v>0</v>
      </c>
      <c r="Q48" s="82">
        <v>0</v>
      </c>
      <c r="R48" s="81">
        <v>0</v>
      </c>
      <c r="S48" s="79">
        <v>0</v>
      </c>
      <c r="T48" s="79">
        <v>0</v>
      </c>
      <c r="U48" s="79">
        <v>0</v>
      </c>
      <c r="V48" s="82">
        <v>0</v>
      </c>
      <c r="W48" s="83">
        <v>0</v>
      </c>
    </row>
    <row r="49" spans="1:23" x14ac:dyDescent="0.25">
      <c r="A49" s="88" t="s">
        <v>215</v>
      </c>
      <c r="B49" s="318" t="s">
        <v>216</v>
      </c>
      <c r="C49" s="319"/>
      <c r="D49" s="108" t="s">
        <v>195</v>
      </c>
      <c r="E49" s="79">
        <v>62.342867184657543</v>
      </c>
      <c r="F49" s="79">
        <v>54.722930053150677</v>
      </c>
      <c r="G49" s="79">
        <v>33.941974324931515</v>
      </c>
      <c r="H49" s="82">
        <v>151.00777156273975</v>
      </c>
      <c r="I49" s="79">
        <v>24.244448349589046</v>
      </c>
      <c r="J49" s="79">
        <v>0</v>
      </c>
      <c r="K49" s="79">
        <v>0</v>
      </c>
      <c r="L49" s="82">
        <v>24.244448349589046</v>
      </c>
      <c r="M49" s="81">
        <v>175.2522199123288</v>
      </c>
      <c r="N49" s="79">
        <v>0</v>
      </c>
      <c r="O49" s="79">
        <v>0</v>
      </c>
      <c r="P49" s="79">
        <v>0</v>
      </c>
      <c r="Q49" s="82">
        <v>0</v>
      </c>
      <c r="R49" s="81">
        <v>175.2522199123288</v>
      </c>
      <c r="S49" s="79">
        <v>14.938230851780821</v>
      </c>
      <c r="T49" s="79">
        <v>33.883067080273975</v>
      </c>
      <c r="U49" s="79">
        <v>55.167855820547956</v>
      </c>
      <c r="V49" s="82">
        <v>103.98915375260276</v>
      </c>
      <c r="W49" s="83">
        <v>279.24137366493153</v>
      </c>
    </row>
    <row r="50" spans="1:23" x14ac:dyDescent="0.25">
      <c r="A50" s="88" t="s">
        <v>217</v>
      </c>
      <c r="B50" s="329" t="s">
        <v>218</v>
      </c>
      <c r="C50" s="329"/>
      <c r="D50" s="108" t="s">
        <v>195</v>
      </c>
      <c r="E50" s="79">
        <v>5.5279999999999996</v>
      </c>
      <c r="F50" s="79">
        <v>5.5279999999999996</v>
      </c>
      <c r="G50" s="79">
        <v>5.5279999999999996</v>
      </c>
      <c r="H50" s="82">
        <v>16.584</v>
      </c>
      <c r="I50" s="79">
        <v>5.5279999999999996</v>
      </c>
      <c r="J50" s="79">
        <v>0</v>
      </c>
      <c r="K50" s="79">
        <v>0</v>
      </c>
      <c r="L50" s="82">
        <v>5.5279999999999996</v>
      </c>
      <c r="M50" s="81">
        <v>22.111999999999998</v>
      </c>
      <c r="N50" s="79">
        <v>0</v>
      </c>
      <c r="O50" s="79">
        <v>0</v>
      </c>
      <c r="P50" s="79">
        <v>0</v>
      </c>
      <c r="Q50" s="82">
        <v>0</v>
      </c>
      <c r="R50" s="81">
        <v>22.111999999999998</v>
      </c>
      <c r="S50" s="79">
        <v>2.7639999999999998</v>
      </c>
      <c r="T50" s="79">
        <v>5.5279999999999996</v>
      </c>
      <c r="U50" s="79">
        <v>5.5279999999999996</v>
      </c>
      <c r="V50" s="82">
        <v>13.82</v>
      </c>
      <c r="W50" s="83">
        <v>35.932000000000002</v>
      </c>
    </row>
    <row r="51" spans="1:23" x14ac:dyDescent="0.25">
      <c r="A51" s="77"/>
      <c r="B51" s="335" t="s">
        <v>219</v>
      </c>
      <c r="C51" s="335"/>
      <c r="D51" s="108" t="s">
        <v>195</v>
      </c>
      <c r="E51" s="79">
        <v>0</v>
      </c>
      <c r="F51" s="79">
        <v>0</v>
      </c>
      <c r="G51" s="79">
        <v>0</v>
      </c>
      <c r="H51" s="82">
        <v>0</v>
      </c>
      <c r="I51" s="79">
        <v>0</v>
      </c>
      <c r="J51" s="79">
        <v>0</v>
      </c>
      <c r="K51" s="79">
        <v>0</v>
      </c>
      <c r="L51" s="82">
        <v>0</v>
      </c>
      <c r="M51" s="81">
        <v>0</v>
      </c>
      <c r="N51" s="79">
        <v>0</v>
      </c>
      <c r="O51" s="79">
        <v>0</v>
      </c>
      <c r="P51" s="79">
        <v>0</v>
      </c>
      <c r="Q51" s="82">
        <v>0</v>
      </c>
      <c r="R51" s="81">
        <v>0</v>
      </c>
      <c r="S51" s="79"/>
      <c r="T51" s="79"/>
      <c r="U51" s="79"/>
      <c r="V51" s="82">
        <v>0</v>
      </c>
      <c r="W51" s="83">
        <v>0</v>
      </c>
    </row>
    <row r="52" spans="1:23" x14ac:dyDescent="0.25">
      <c r="A52" s="77"/>
      <c r="B52" s="332" t="s">
        <v>220</v>
      </c>
      <c r="C52" s="333"/>
      <c r="D52" s="108" t="s">
        <v>195</v>
      </c>
      <c r="E52" s="79">
        <v>0</v>
      </c>
      <c r="F52" s="79">
        <v>0</v>
      </c>
      <c r="G52" s="79">
        <v>0</v>
      </c>
      <c r="H52" s="82">
        <v>0</v>
      </c>
      <c r="I52" s="79">
        <v>0</v>
      </c>
      <c r="J52" s="79">
        <v>0</v>
      </c>
      <c r="K52" s="79">
        <v>0</v>
      </c>
      <c r="L52" s="82">
        <v>0</v>
      </c>
      <c r="M52" s="81">
        <v>0</v>
      </c>
      <c r="N52" s="79">
        <v>0</v>
      </c>
      <c r="O52" s="79">
        <v>0</v>
      </c>
      <c r="P52" s="79">
        <v>0</v>
      </c>
      <c r="Q52" s="82">
        <v>0</v>
      </c>
      <c r="R52" s="81">
        <v>0</v>
      </c>
      <c r="S52" s="79"/>
      <c r="T52" s="79">
        <v>0</v>
      </c>
      <c r="U52" s="79">
        <v>0</v>
      </c>
      <c r="V52" s="82">
        <v>0</v>
      </c>
      <c r="W52" s="83">
        <v>0</v>
      </c>
    </row>
    <row r="53" spans="1:23" x14ac:dyDescent="0.25">
      <c r="A53" s="77"/>
      <c r="B53" s="332" t="s">
        <v>221</v>
      </c>
      <c r="C53" s="333"/>
      <c r="D53" s="108" t="s">
        <v>195</v>
      </c>
      <c r="E53" s="79">
        <v>0</v>
      </c>
      <c r="F53" s="79">
        <v>0</v>
      </c>
      <c r="G53" s="79">
        <v>0</v>
      </c>
      <c r="H53" s="82">
        <v>0</v>
      </c>
      <c r="I53" s="79">
        <v>0</v>
      </c>
      <c r="J53" s="79">
        <v>0</v>
      </c>
      <c r="K53" s="79">
        <v>0</v>
      </c>
      <c r="L53" s="82">
        <v>0</v>
      </c>
      <c r="M53" s="81">
        <v>0</v>
      </c>
      <c r="N53" s="79">
        <v>0</v>
      </c>
      <c r="O53" s="79">
        <v>0</v>
      </c>
      <c r="P53" s="79">
        <v>0</v>
      </c>
      <c r="Q53" s="82">
        <v>0</v>
      </c>
      <c r="R53" s="81">
        <v>0</v>
      </c>
      <c r="S53" s="79">
        <v>0</v>
      </c>
      <c r="T53" s="79"/>
      <c r="U53" s="79"/>
      <c r="V53" s="82">
        <v>0</v>
      </c>
      <c r="W53" s="83">
        <v>0</v>
      </c>
    </row>
    <row r="54" spans="1:23" x14ac:dyDescent="0.25">
      <c r="A54" s="77"/>
      <c r="B54" s="132" t="s">
        <v>222</v>
      </c>
      <c r="C54" s="133"/>
      <c r="D54" s="108" t="s">
        <v>195</v>
      </c>
      <c r="E54" s="79">
        <v>5.5279999999999996</v>
      </c>
      <c r="F54" s="79">
        <v>5.5279999999999996</v>
      </c>
      <c r="G54" s="79">
        <v>5.5279999999999996</v>
      </c>
      <c r="H54" s="82">
        <v>16.584</v>
      </c>
      <c r="I54" s="79">
        <v>5.5279999999999996</v>
      </c>
      <c r="J54" s="79">
        <v>0</v>
      </c>
      <c r="K54" s="79">
        <v>0</v>
      </c>
      <c r="L54" s="82">
        <v>5.5279999999999996</v>
      </c>
      <c r="M54" s="81">
        <v>22.111999999999998</v>
      </c>
      <c r="N54" s="79">
        <v>0</v>
      </c>
      <c r="O54" s="79">
        <v>0</v>
      </c>
      <c r="P54" s="79">
        <v>0</v>
      </c>
      <c r="Q54" s="82">
        <v>0</v>
      </c>
      <c r="R54" s="81">
        <v>22.111999999999998</v>
      </c>
      <c r="S54" s="79">
        <v>2.7639999999999998</v>
      </c>
      <c r="T54" s="79">
        <v>5.5279999999999996</v>
      </c>
      <c r="U54" s="79">
        <v>5.5279999999999996</v>
      </c>
      <c r="V54" s="82">
        <v>13.82</v>
      </c>
      <c r="W54" s="83">
        <v>35.932000000000002</v>
      </c>
    </row>
    <row r="55" spans="1:23" x14ac:dyDescent="0.25">
      <c r="A55" s="88" t="s">
        <v>223</v>
      </c>
      <c r="B55" s="329" t="s">
        <v>224</v>
      </c>
      <c r="C55" s="329"/>
      <c r="D55" s="108" t="s">
        <v>195</v>
      </c>
      <c r="E55" s="79">
        <v>0</v>
      </c>
      <c r="F55" s="79">
        <v>0</v>
      </c>
      <c r="G55" s="79">
        <v>0</v>
      </c>
      <c r="H55" s="82">
        <v>0</v>
      </c>
      <c r="I55" s="79">
        <v>0</v>
      </c>
      <c r="J55" s="79">
        <v>0</v>
      </c>
      <c r="K55" s="79">
        <v>0</v>
      </c>
      <c r="L55" s="82">
        <v>0</v>
      </c>
      <c r="M55" s="81">
        <v>0</v>
      </c>
      <c r="N55" s="79">
        <v>0</v>
      </c>
      <c r="O55" s="79">
        <v>0</v>
      </c>
      <c r="P55" s="79">
        <v>0</v>
      </c>
      <c r="Q55" s="82">
        <v>0</v>
      </c>
      <c r="R55" s="81">
        <v>0</v>
      </c>
      <c r="S55" s="79">
        <v>0</v>
      </c>
      <c r="T55" s="79">
        <v>0</v>
      </c>
      <c r="U55" s="79">
        <v>0</v>
      </c>
      <c r="V55" s="82">
        <v>0</v>
      </c>
      <c r="W55" s="83">
        <v>0</v>
      </c>
    </row>
    <row r="56" spans="1:23" x14ac:dyDescent="0.25">
      <c r="A56" s="77"/>
      <c r="B56" s="329" t="s">
        <v>225</v>
      </c>
      <c r="C56" s="329"/>
      <c r="D56" s="108" t="s">
        <v>195</v>
      </c>
      <c r="E56" s="79">
        <v>0</v>
      </c>
      <c r="F56" s="79">
        <v>0</v>
      </c>
      <c r="G56" s="79">
        <v>0</v>
      </c>
      <c r="H56" s="82">
        <v>0</v>
      </c>
      <c r="I56" s="79">
        <v>0</v>
      </c>
      <c r="J56" s="79">
        <v>0</v>
      </c>
      <c r="K56" s="79">
        <v>0</v>
      </c>
      <c r="L56" s="82">
        <v>0</v>
      </c>
      <c r="M56" s="81">
        <v>0</v>
      </c>
      <c r="N56" s="79">
        <v>0</v>
      </c>
      <c r="O56" s="79">
        <v>0</v>
      </c>
      <c r="P56" s="79">
        <v>0</v>
      </c>
      <c r="Q56" s="82">
        <v>0</v>
      </c>
      <c r="R56" s="81">
        <v>0</v>
      </c>
      <c r="S56" s="79">
        <v>0</v>
      </c>
      <c r="T56" s="79"/>
      <c r="U56" s="79">
        <v>0</v>
      </c>
      <c r="V56" s="82">
        <v>0</v>
      </c>
      <c r="W56" s="83">
        <v>0</v>
      </c>
    </row>
    <row r="57" spans="1:23" x14ac:dyDescent="0.25">
      <c r="A57" s="77" t="s">
        <v>226</v>
      </c>
      <c r="B57" s="329" t="s">
        <v>227</v>
      </c>
      <c r="C57" s="329"/>
      <c r="D57" s="108" t="s">
        <v>195</v>
      </c>
      <c r="E57" s="79">
        <v>0</v>
      </c>
      <c r="F57" s="79">
        <v>0</v>
      </c>
      <c r="G57" s="79">
        <v>0</v>
      </c>
      <c r="H57" s="82">
        <v>0</v>
      </c>
      <c r="I57" s="79">
        <v>0</v>
      </c>
      <c r="J57" s="79">
        <v>0</v>
      </c>
      <c r="K57" s="79">
        <v>0</v>
      </c>
      <c r="L57" s="82">
        <v>0</v>
      </c>
      <c r="M57" s="81">
        <v>0</v>
      </c>
      <c r="N57" s="79">
        <v>0</v>
      </c>
      <c r="O57" s="79">
        <v>0</v>
      </c>
      <c r="P57" s="79">
        <v>0</v>
      </c>
      <c r="Q57" s="82">
        <v>0</v>
      </c>
      <c r="R57" s="81">
        <v>0</v>
      </c>
      <c r="S57" s="79">
        <v>0</v>
      </c>
      <c r="T57" s="79">
        <v>0</v>
      </c>
      <c r="U57" s="79"/>
      <c r="V57" s="82">
        <v>0</v>
      </c>
      <c r="W57" s="83">
        <v>0</v>
      </c>
    </row>
    <row r="58" spans="1:23" x14ac:dyDescent="0.25">
      <c r="A58" s="77">
        <v>11</v>
      </c>
      <c r="B58" s="320" t="s">
        <v>228</v>
      </c>
      <c r="C58" s="321"/>
      <c r="D58" s="108" t="s">
        <v>195</v>
      </c>
      <c r="E58" s="86">
        <v>0</v>
      </c>
      <c r="F58" s="86">
        <v>0</v>
      </c>
      <c r="G58" s="86">
        <v>0</v>
      </c>
      <c r="H58" s="82">
        <v>0</v>
      </c>
      <c r="I58" s="86">
        <v>0</v>
      </c>
      <c r="J58" s="86">
        <v>0</v>
      </c>
      <c r="K58" s="86">
        <v>0</v>
      </c>
      <c r="L58" s="82">
        <v>0</v>
      </c>
      <c r="M58" s="81">
        <v>0</v>
      </c>
      <c r="N58" s="86">
        <v>0</v>
      </c>
      <c r="O58" s="86">
        <v>0</v>
      </c>
      <c r="P58" s="86">
        <v>0</v>
      </c>
      <c r="Q58" s="82">
        <v>0</v>
      </c>
      <c r="R58" s="81">
        <v>0</v>
      </c>
      <c r="S58" s="86">
        <v>0</v>
      </c>
      <c r="T58" s="86">
        <v>0</v>
      </c>
      <c r="U58" s="86">
        <v>0</v>
      </c>
      <c r="V58" s="82">
        <v>0</v>
      </c>
      <c r="W58" s="83">
        <v>0</v>
      </c>
    </row>
    <row r="59" spans="1:23" x14ac:dyDescent="0.25">
      <c r="A59" s="88" t="s">
        <v>229</v>
      </c>
      <c r="B59" s="320" t="s">
        <v>230</v>
      </c>
      <c r="C59" s="321" t="s">
        <v>231</v>
      </c>
      <c r="D59" s="108" t="s">
        <v>195</v>
      </c>
      <c r="E59" s="79">
        <v>0</v>
      </c>
      <c r="F59" s="79">
        <v>0</v>
      </c>
      <c r="G59" s="79">
        <v>0</v>
      </c>
      <c r="H59" s="82">
        <v>0</v>
      </c>
      <c r="I59" s="79">
        <v>0</v>
      </c>
      <c r="J59" s="79">
        <v>0</v>
      </c>
      <c r="K59" s="79">
        <v>0</v>
      </c>
      <c r="L59" s="82">
        <v>0</v>
      </c>
      <c r="M59" s="81">
        <v>0</v>
      </c>
      <c r="N59" s="79">
        <v>0</v>
      </c>
      <c r="O59" s="79">
        <v>0</v>
      </c>
      <c r="P59" s="79">
        <v>0</v>
      </c>
      <c r="Q59" s="82">
        <v>0</v>
      </c>
      <c r="R59" s="81">
        <v>0</v>
      </c>
      <c r="S59" s="79">
        <v>0</v>
      </c>
      <c r="T59" s="79">
        <v>0</v>
      </c>
      <c r="U59" s="79">
        <v>0</v>
      </c>
      <c r="V59" s="82">
        <v>0</v>
      </c>
      <c r="W59" s="83">
        <v>0</v>
      </c>
    </row>
    <row r="60" spans="1:23" x14ac:dyDescent="0.25">
      <c r="A60" s="88" t="s">
        <v>232</v>
      </c>
      <c r="B60" s="318" t="s">
        <v>233</v>
      </c>
      <c r="C60" s="319"/>
      <c r="D60" s="108" t="s">
        <v>195</v>
      </c>
      <c r="E60" s="79">
        <v>0</v>
      </c>
      <c r="F60" s="79">
        <v>0</v>
      </c>
      <c r="G60" s="79">
        <v>0</v>
      </c>
      <c r="H60" s="82">
        <v>0</v>
      </c>
      <c r="I60" s="79">
        <v>0</v>
      </c>
      <c r="J60" s="79">
        <v>0</v>
      </c>
      <c r="K60" s="79">
        <v>0</v>
      </c>
      <c r="L60" s="82">
        <v>0</v>
      </c>
      <c r="M60" s="81">
        <v>0</v>
      </c>
      <c r="N60" s="79">
        <v>0</v>
      </c>
      <c r="O60" s="79">
        <v>0</v>
      </c>
      <c r="P60" s="79">
        <v>0</v>
      </c>
      <c r="Q60" s="82">
        <v>0</v>
      </c>
      <c r="R60" s="81">
        <v>0</v>
      </c>
      <c r="S60" s="79"/>
      <c r="T60" s="79">
        <v>0</v>
      </c>
      <c r="U60" s="79">
        <v>0</v>
      </c>
      <c r="V60" s="82">
        <v>0</v>
      </c>
      <c r="W60" s="83">
        <v>0</v>
      </c>
    </row>
    <row r="61" spans="1:23" x14ac:dyDescent="0.25">
      <c r="A61" s="88" t="s">
        <v>234</v>
      </c>
      <c r="B61" s="320" t="s">
        <v>235</v>
      </c>
      <c r="C61" s="321" t="s">
        <v>236</v>
      </c>
      <c r="D61" s="108" t="s">
        <v>195</v>
      </c>
      <c r="E61" s="79">
        <v>0</v>
      </c>
      <c r="F61" s="79">
        <v>0</v>
      </c>
      <c r="G61" s="79">
        <v>0</v>
      </c>
      <c r="H61" s="82">
        <v>0</v>
      </c>
      <c r="I61" s="79">
        <v>0</v>
      </c>
      <c r="J61" s="79">
        <v>0</v>
      </c>
      <c r="K61" s="79">
        <v>0</v>
      </c>
      <c r="L61" s="82">
        <v>0</v>
      </c>
      <c r="M61" s="81">
        <v>0</v>
      </c>
      <c r="N61" s="79">
        <v>0</v>
      </c>
      <c r="O61" s="79">
        <v>0</v>
      </c>
      <c r="P61" s="79">
        <v>0</v>
      </c>
      <c r="Q61" s="82">
        <v>0</v>
      </c>
      <c r="R61" s="81">
        <v>0</v>
      </c>
      <c r="S61" s="79">
        <v>0</v>
      </c>
      <c r="T61" s="79">
        <v>0</v>
      </c>
      <c r="U61" s="79">
        <v>0</v>
      </c>
      <c r="V61" s="82">
        <v>0</v>
      </c>
      <c r="W61" s="83">
        <v>0</v>
      </c>
    </row>
    <row r="62" spans="1:23" x14ac:dyDescent="0.25">
      <c r="A62" s="77">
        <v>12</v>
      </c>
      <c r="B62" s="320" t="s">
        <v>237</v>
      </c>
      <c r="C62" s="321"/>
      <c r="D62" s="108" t="s">
        <v>195</v>
      </c>
      <c r="E62" s="86">
        <v>5.1820000000000004</v>
      </c>
      <c r="F62" s="86">
        <v>5.1820000000000004</v>
      </c>
      <c r="G62" s="86">
        <v>6.6120000000000001</v>
      </c>
      <c r="H62" s="82">
        <v>16.975999999999999</v>
      </c>
      <c r="I62" s="86">
        <v>5.1820000000000004</v>
      </c>
      <c r="J62" s="86">
        <v>0</v>
      </c>
      <c r="K62" s="86">
        <v>0</v>
      </c>
      <c r="L62" s="82">
        <v>5.1820000000000004</v>
      </c>
      <c r="M62" s="81">
        <v>22.158000000000001</v>
      </c>
      <c r="N62" s="86">
        <v>0</v>
      </c>
      <c r="O62" s="86">
        <v>0</v>
      </c>
      <c r="P62" s="86">
        <v>0</v>
      </c>
      <c r="Q62" s="82">
        <v>0</v>
      </c>
      <c r="R62" s="81">
        <v>22.158000000000001</v>
      </c>
      <c r="S62" s="86">
        <v>3.4350000000000001</v>
      </c>
      <c r="T62" s="86">
        <v>4.3390000000000004</v>
      </c>
      <c r="U62" s="86">
        <v>5.1820000000000004</v>
      </c>
      <c r="V62" s="82">
        <v>12.956000000000001</v>
      </c>
      <c r="W62" s="83">
        <v>35.114000000000004</v>
      </c>
    </row>
    <row r="63" spans="1:23" x14ac:dyDescent="0.25">
      <c r="A63" s="88" t="s">
        <v>238</v>
      </c>
      <c r="B63" s="320" t="s">
        <v>239</v>
      </c>
      <c r="C63" s="321" t="s">
        <v>239</v>
      </c>
      <c r="D63" s="108" t="s">
        <v>195</v>
      </c>
      <c r="E63" s="79">
        <v>1.0449999999999999</v>
      </c>
      <c r="F63" s="79">
        <v>1.0449999999999999</v>
      </c>
      <c r="G63" s="79">
        <v>1.0449999999999999</v>
      </c>
      <c r="H63" s="82">
        <v>3.1349999999999998</v>
      </c>
      <c r="I63" s="79">
        <v>1.0449999999999999</v>
      </c>
      <c r="J63" s="79"/>
      <c r="K63" s="79"/>
      <c r="L63" s="82">
        <v>1.0449999999999999</v>
      </c>
      <c r="M63" s="81">
        <v>4.18</v>
      </c>
      <c r="N63" s="79"/>
      <c r="O63" s="79"/>
      <c r="P63" s="79"/>
      <c r="Q63" s="82">
        <v>0</v>
      </c>
      <c r="R63" s="81">
        <v>4.18</v>
      </c>
      <c r="S63" s="79">
        <v>0.52200000000000002</v>
      </c>
      <c r="T63" s="79">
        <v>1.0449999999999999</v>
      </c>
      <c r="U63" s="79">
        <v>1.0449999999999999</v>
      </c>
      <c r="V63" s="82">
        <v>2.6120000000000001</v>
      </c>
      <c r="W63" s="83">
        <v>6.7919999999999998</v>
      </c>
    </row>
    <row r="64" spans="1:23" x14ac:dyDescent="0.25">
      <c r="A64" s="88" t="s">
        <v>240</v>
      </c>
      <c r="B64" s="318" t="s">
        <v>241</v>
      </c>
      <c r="C64" s="319" t="s">
        <v>241</v>
      </c>
      <c r="D64" s="108" t="s">
        <v>195</v>
      </c>
      <c r="E64" s="79"/>
      <c r="F64" s="79"/>
      <c r="G64" s="79"/>
      <c r="H64" s="82">
        <v>0</v>
      </c>
      <c r="I64" s="79"/>
      <c r="J64" s="79"/>
      <c r="K64" s="79"/>
      <c r="L64" s="82">
        <v>0</v>
      </c>
      <c r="M64" s="81">
        <v>0</v>
      </c>
      <c r="N64" s="79"/>
      <c r="O64" s="79"/>
      <c r="P64" s="79"/>
      <c r="Q64" s="82">
        <v>0</v>
      </c>
      <c r="R64" s="81">
        <v>0</v>
      </c>
      <c r="S64" s="79"/>
      <c r="T64" s="79"/>
      <c r="U64" s="79"/>
      <c r="V64" s="82">
        <v>0</v>
      </c>
      <c r="W64" s="83">
        <v>0</v>
      </c>
    </row>
    <row r="65" spans="1:23" x14ac:dyDescent="0.25">
      <c r="A65" s="88" t="s">
        <v>242</v>
      </c>
      <c r="B65" s="320" t="s">
        <v>58</v>
      </c>
      <c r="C65" s="321" t="s">
        <v>58</v>
      </c>
      <c r="D65" s="108" t="s">
        <v>195</v>
      </c>
      <c r="E65" s="79"/>
      <c r="F65" s="79"/>
      <c r="G65" s="79"/>
      <c r="H65" s="82">
        <v>0</v>
      </c>
      <c r="I65" s="79"/>
      <c r="J65" s="79"/>
      <c r="K65" s="79"/>
      <c r="L65" s="82">
        <v>0</v>
      </c>
      <c r="M65" s="81">
        <v>0</v>
      </c>
      <c r="N65" s="79"/>
      <c r="O65" s="79"/>
      <c r="P65" s="79"/>
      <c r="Q65" s="82">
        <v>0</v>
      </c>
      <c r="R65" s="81">
        <v>0</v>
      </c>
      <c r="S65" s="79"/>
      <c r="T65" s="79"/>
      <c r="U65" s="79"/>
      <c r="V65" s="82">
        <v>0</v>
      </c>
      <c r="W65" s="83">
        <v>0</v>
      </c>
    </row>
    <row r="66" spans="1:23" x14ac:dyDescent="0.25">
      <c r="A66" s="88" t="s">
        <v>243</v>
      </c>
      <c r="B66" s="130" t="s">
        <v>244</v>
      </c>
      <c r="C66" s="131"/>
      <c r="D66" s="108" t="s">
        <v>126</v>
      </c>
      <c r="E66" s="79"/>
      <c r="F66" s="79"/>
      <c r="G66" s="79"/>
      <c r="H66" s="82">
        <v>0</v>
      </c>
      <c r="I66" s="79"/>
      <c r="J66" s="134"/>
      <c r="K66" s="79"/>
      <c r="L66" s="82">
        <v>0</v>
      </c>
      <c r="M66" s="81">
        <v>0</v>
      </c>
      <c r="N66" s="79"/>
      <c r="O66" s="79"/>
      <c r="P66" s="79"/>
      <c r="Q66" s="82">
        <v>0</v>
      </c>
      <c r="R66" s="81">
        <v>0</v>
      </c>
      <c r="S66" s="79"/>
      <c r="T66" s="79"/>
      <c r="U66" s="79"/>
      <c r="V66" s="82">
        <v>0</v>
      </c>
      <c r="W66" s="83">
        <v>0</v>
      </c>
    </row>
    <row r="67" spans="1:23" x14ac:dyDescent="0.25">
      <c r="A67" s="88" t="s">
        <v>245</v>
      </c>
      <c r="B67" s="318" t="s">
        <v>246</v>
      </c>
      <c r="C67" s="319" t="s">
        <v>246</v>
      </c>
      <c r="D67" s="108" t="s">
        <v>195</v>
      </c>
      <c r="E67" s="79">
        <v>1.514</v>
      </c>
      <c r="F67" s="79">
        <v>1.514</v>
      </c>
      <c r="G67" s="79">
        <v>1.514</v>
      </c>
      <c r="H67" s="82">
        <v>4.5419999999999998</v>
      </c>
      <c r="I67" s="79">
        <v>1.514</v>
      </c>
      <c r="J67" s="79"/>
      <c r="K67" s="79"/>
      <c r="L67" s="82">
        <v>1.514</v>
      </c>
      <c r="M67" s="81">
        <v>6.056</v>
      </c>
      <c r="N67" s="79"/>
      <c r="O67" s="79"/>
      <c r="P67" s="79"/>
      <c r="Q67" s="82">
        <v>0</v>
      </c>
      <c r="R67" s="81">
        <v>6.056</v>
      </c>
      <c r="S67" s="79">
        <v>0.75700000000000001</v>
      </c>
      <c r="T67" s="79">
        <v>1.514</v>
      </c>
      <c r="U67" s="79">
        <v>1.514</v>
      </c>
      <c r="V67" s="82">
        <v>3.7850000000000001</v>
      </c>
      <c r="W67" s="83">
        <v>9.8410000000000011</v>
      </c>
    </row>
    <row r="68" spans="1:23" x14ac:dyDescent="0.25">
      <c r="A68" s="88" t="s">
        <v>247</v>
      </c>
      <c r="B68" s="318" t="s">
        <v>248</v>
      </c>
      <c r="C68" s="319" t="s">
        <v>248</v>
      </c>
      <c r="D68" s="108" t="s">
        <v>195</v>
      </c>
      <c r="E68" s="79">
        <v>1.6890000000000001</v>
      </c>
      <c r="F68" s="79">
        <v>1.6890000000000001</v>
      </c>
      <c r="G68" s="79">
        <v>1.6890000000000001</v>
      </c>
      <c r="H68" s="82">
        <v>5.0670000000000002</v>
      </c>
      <c r="I68" s="79">
        <v>1.6890000000000001</v>
      </c>
      <c r="J68" s="79"/>
      <c r="K68" s="79"/>
      <c r="L68" s="82">
        <v>1.6890000000000001</v>
      </c>
      <c r="M68" s="81">
        <v>6.7560000000000002</v>
      </c>
      <c r="N68" s="79"/>
      <c r="O68" s="79"/>
      <c r="P68" s="79"/>
      <c r="Q68" s="82">
        <v>0</v>
      </c>
      <c r="R68" s="81">
        <v>6.7560000000000002</v>
      </c>
      <c r="S68" s="79">
        <v>1.6890000000000001</v>
      </c>
      <c r="T68" s="79">
        <v>0.84600000000000009</v>
      </c>
      <c r="U68" s="79">
        <v>1.6890000000000001</v>
      </c>
      <c r="V68" s="82">
        <v>4.2240000000000002</v>
      </c>
      <c r="W68" s="83">
        <v>10.98</v>
      </c>
    </row>
    <row r="69" spans="1:23" x14ac:dyDescent="0.25">
      <c r="A69" s="88" t="s">
        <v>249</v>
      </c>
      <c r="B69" s="320" t="s">
        <v>250</v>
      </c>
      <c r="C69" s="321" t="s">
        <v>251</v>
      </c>
      <c r="D69" s="108" t="s">
        <v>195</v>
      </c>
      <c r="E69" s="79"/>
      <c r="F69" s="79"/>
      <c r="G69" s="79"/>
      <c r="H69" s="82">
        <v>0</v>
      </c>
      <c r="I69" s="79"/>
      <c r="J69" s="79"/>
      <c r="K69" s="79"/>
      <c r="L69" s="82">
        <v>0</v>
      </c>
      <c r="M69" s="81">
        <v>0</v>
      </c>
      <c r="N69" s="79"/>
      <c r="O69" s="79"/>
      <c r="P69" s="79"/>
      <c r="Q69" s="82">
        <v>0</v>
      </c>
      <c r="R69" s="81">
        <v>0</v>
      </c>
      <c r="S69" s="79"/>
      <c r="T69" s="79"/>
      <c r="U69" s="79"/>
      <c r="V69" s="82">
        <v>0</v>
      </c>
      <c r="W69" s="83">
        <v>0</v>
      </c>
    </row>
    <row r="70" spans="1:23" x14ac:dyDescent="0.25">
      <c r="A70" s="88" t="s">
        <v>252</v>
      </c>
      <c r="B70" s="318" t="s">
        <v>253</v>
      </c>
      <c r="C70" s="319" t="s">
        <v>254</v>
      </c>
      <c r="D70" s="108" t="s">
        <v>195</v>
      </c>
      <c r="E70" s="79"/>
      <c r="F70" s="79"/>
      <c r="G70" s="79"/>
      <c r="H70" s="82">
        <v>0</v>
      </c>
      <c r="I70" s="79"/>
      <c r="J70" s="79"/>
      <c r="K70" s="79"/>
      <c r="L70" s="82">
        <v>0</v>
      </c>
      <c r="M70" s="81">
        <v>0</v>
      </c>
      <c r="N70" s="79"/>
      <c r="O70" s="79"/>
      <c r="P70" s="79"/>
      <c r="Q70" s="82">
        <v>0</v>
      </c>
      <c r="R70" s="81">
        <v>0</v>
      </c>
      <c r="S70" s="79"/>
      <c r="T70" s="79"/>
      <c r="U70" s="79"/>
      <c r="V70" s="82">
        <v>0</v>
      </c>
      <c r="W70" s="83">
        <v>0</v>
      </c>
    </row>
    <row r="71" spans="1:23" x14ac:dyDescent="0.25">
      <c r="A71" s="88" t="s">
        <v>255</v>
      </c>
      <c r="B71" s="318" t="s">
        <v>256</v>
      </c>
      <c r="C71" s="334"/>
      <c r="D71" s="108" t="s">
        <v>195</v>
      </c>
      <c r="E71" s="79"/>
      <c r="F71" s="79"/>
      <c r="G71" s="79"/>
      <c r="H71" s="82">
        <v>0</v>
      </c>
      <c r="I71" s="79"/>
      <c r="J71" s="79"/>
      <c r="K71" s="79"/>
      <c r="L71" s="82">
        <v>0</v>
      </c>
      <c r="M71" s="81">
        <v>0</v>
      </c>
      <c r="N71" s="79"/>
      <c r="O71" s="79"/>
      <c r="P71" s="79"/>
      <c r="Q71" s="82">
        <v>0</v>
      </c>
      <c r="R71" s="81">
        <v>0</v>
      </c>
      <c r="S71" s="79"/>
      <c r="T71" s="79"/>
      <c r="U71" s="79"/>
      <c r="V71" s="82">
        <v>0</v>
      </c>
      <c r="W71" s="83">
        <v>0</v>
      </c>
    </row>
    <row r="72" spans="1:23" x14ac:dyDescent="0.25">
      <c r="A72" s="88" t="s">
        <v>257</v>
      </c>
      <c r="B72" s="320" t="s">
        <v>258</v>
      </c>
      <c r="C72" s="321" t="s">
        <v>259</v>
      </c>
      <c r="D72" s="108" t="s">
        <v>195</v>
      </c>
      <c r="E72" s="79"/>
      <c r="F72" s="79"/>
      <c r="G72" s="79"/>
      <c r="H72" s="82">
        <v>0</v>
      </c>
      <c r="I72" s="79"/>
      <c r="J72" s="79"/>
      <c r="K72" s="79"/>
      <c r="L72" s="82">
        <v>0</v>
      </c>
      <c r="M72" s="81">
        <v>0</v>
      </c>
      <c r="N72" s="79"/>
      <c r="O72" s="79"/>
      <c r="P72" s="79"/>
      <c r="Q72" s="82">
        <v>0</v>
      </c>
      <c r="R72" s="81">
        <v>0</v>
      </c>
      <c r="S72" s="79"/>
      <c r="T72" s="79"/>
      <c r="U72" s="79"/>
      <c r="V72" s="82">
        <v>0</v>
      </c>
      <c r="W72" s="83">
        <v>0</v>
      </c>
    </row>
    <row r="73" spans="1:23" x14ac:dyDescent="0.25">
      <c r="A73" s="88" t="s">
        <v>260</v>
      </c>
      <c r="B73" s="320" t="s">
        <v>224</v>
      </c>
      <c r="C73" s="321" t="s">
        <v>224</v>
      </c>
      <c r="D73" s="108" t="s">
        <v>195</v>
      </c>
      <c r="E73" s="79">
        <v>0.106</v>
      </c>
      <c r="F73" s="79">
        <v>0.106</v>
      </c>
      <c r="G73" s="79">
        <v>0.106</v>
      </c>
      <c r="H73" s="82">
        <v>0.318</v>
      </c>
      <c r="I73" s="79">
        <v>0.106</v>
      </c>
      <c r="J73" s="79">
        <v>0</v>
      </c>
      <c r="K73" s="79">
        <v>0</v>
      </c>
      <c r="L73" s="82">
        <v>0.106</v>
      </c>
      <c r="M73" s="81">
        <v>0.42399999999999999</v>
      </c>
      <c r="N73" s="79">
        <v>0</v>
      </c>
      <c r="O73" s="79">
        <v>0</v>
      </c>
      <c r="P73" s="79">
        <v>0</v>
      </c>
      <c r="Q73" s="82">
        <v>0</v>
      </c>
      <c r="R73" s="81">
        <v>0.42399999999999999</v>
      </c>
      <c r="S73" s="79">
        <v>5.2999999999999999E-2</v>
      </c>
      <c r="T73" s="79">
        <v>0.106</v>
      </c>
      <c r="U73" s="79">
        <v>0.106</v>
      </c>
      <c r="V73" s="82">
        <v>0.26500000000000001</v>
      </c>
      <c r="W73" s="83">
        <v>0.68900000000000006</v>
      </c>
    </row>
    <row r="74" spans="1:23" x14ac:dyDescent="0.25">
      <c r="A74" s="88"/>
      <c r="B74" s="320" t="s">
        <v>261</v>
      </c>
      <c r="C74" s="321" t="s">
        <v>261</v>
      </c>
      <c r="D74" s="108" t="s">
        <v>195</v>
      </c>
      <c r="E74" s="79">
        <v>0.106</v>
      </c>
      <c r="F74" s="79">
        <v>0.106</v>
      </c>
      <c r="G74" s="79">
        <v>0.106</v>
      </c>
      <c r="H74" s="82">
        <v>0.318</v>
      </c>
      <c r="I74" s="79">
        <v>0.106</v>
      </c>
      <c r="J74" s="79"/>
      <c r="K74" s="79"/>
      <c r="L74" s="82">
        <v>0.106</v>
      </c>
      <c r="M74" s="81">
        <v>0.42399999999999999</v>
      </c>
      <c r="N74" s="79"/>
      <c r="O74" s="79"/>
      <c r="P74" s="79"/>
      <c r="Q74" s="82">
        <v>0</v>
      </c>
      <c r="R74" s="81">
        <v>0.42399999999999999</v>
      </c>
      <c r="S74" s="79">
        <v>5.2999999999999999E-2</v>
      </c>
      <c r="T74" s="79">
        <v>0.106</v>
      </c>
      <c r="U74" s="79">
        <v>0.106</v>
      </c>
      <c r="V74" s="82">
        <v>0.26500000000000001</v>
      </c>
      <c r="W74" s="83">
        <v>0.68900000000000006</v>
      </c>
    </row>
    <row r="75" spans="1:23" x14ac:dyDescent="0.25">
      <c r="A75" s="88"/>
      <c r="B75" s="320" t="s">
        <v>262</v>
      </c>
      <c r="C75" s="321" t="s">
        <v>262</v>
      </c>
      <c r="D75" s="108" t="s">
        <v>195</v>
      </c>
      <c r="E75" s="79"/>
      <c r="F75" s="79"/>
      <c r="G75" s="79"/>
      <c r="H75" s="82">
        <v>0</v>
      </c>
      <c r="I75" s="79"/>
      <c r="J75" s="79"/>
      <c r="K75" s="79"/>
      <c r="L75" s="82">
        <v>0</v>
      </c>
      <c r="M75" s="81">
        <v>0</v>
      </c>
      <c r="N75" s="79"/>
      <c r="O75" s="79"/>
      <c r="P75" s="79"/>
      <c r="Q75" s="82">
        <v>0</v>
      </c>
      <c r="R75" s="81">
        <v>0</v>
      </c>
      <c r="S75" s="79"/>
      <c r="T75" s="79"/>
      <c r="U75" s="79"/>
      <c r="V75" s="82">
        <v>0</v>
      </c>
      <c r="W75" s="83">
        <v>0</v>
      </c>
    </row>
    <row r="76" spans="1:23" x14ac:dyDescent="0.25">
      <c r="A76" s="88"/>
      <c r="B76" s="320" t="s">
        <v>263</v>
      </c>
      <c r="C76" s="321" t="s">
        <v>264</v>
      </c>
      <c r="D76" s="108" t="s">
        <v>195</v>
      </c>
      <c r="E76" s="79"/>
      <c r="F76" s="79"/>
      <c r="G76" s="79"/>
      <c r="H76" s="82">
        <v>0</v>
      </c>
      <c r="I76" s="79"/>
      <c r="J76" s="79"/>
      <c r="K76" s="79"/>
      <c r="L76" s="82">
        <v>0</v>
      </c>
      <c r="M76" s="81">
        <v>0</v>
      </c>
      <c r="N76" s="79"/>
      <c r="O76" s="79"/>
      <c r="P76" s="79"/>
      <c r="Q76" s="82">
        <v>0</v>
      </c>
      <c r="R76" s="81">
        <v>0</v>
      </c>
      <c r="S76" s="79"/>
      <c r="T76" s="79"/>
      <c r="U76" s="79"/>
      <c r="V76" s="82">
        <v>0</v>
      </c>
      <c r="W76" s="83">
        <v>0</v>
      </c>
    </row>
    <row r="77" spans="1:23" x14ac:dyDescent="0.25">
      <c r="A77" s="88"/>
      <c r="B77" s="130" t="s">
        <v>265</v>
      </c>
      <c r="C77" s="131"/>
      <c r="D77" s="108" t="s">
        <v>195</v>
      </c>
      <c r="E77" s="79"/>
      <c r="F77" s="79"/>
      <c r="G77" s="79"/>
      <c r="H77" s="82">
        <v>0</v>
      </c>
      <c r="I77" s="79"/>
      <c r="J77" s="79"/>
      <c r="K77" s="79"/>
      <c r="L77" s="82">
        <v>0</v>
      </c>
      <c r="M77" s="81">
        <v>0</v>
      </c>
      <c r="N77" s="79"/>
      <c r="O77" s="79"/>
      <c r="P77" s="79"/>
      <c r="Q77" s="82">
        <v>0</v>
      </c>
      <c r="R77" s="81">
        <v>0</v>
      </c>
      <c r="S77" s="79"/>
      <c r="T77" s="79"/>
      <c r="U77" s="79"/>
      <c r="V77" s="82">
        <v>0</v>
      </c>
      <c r="W77" s="83">
        <v>0</v>
      </c>
    </row>
    <row r="78" spans="1:23" x14ac:dyDescent="0.25">
      <c r="A78" s="88" t="s">
        <v>266</v>
      </c>
      <c r="B78" s="320" t="s">
        <v>267</v>
      </c>
      <c r="C78" s="321" t="s">
        <v>267</v>
      </c>
      <c r="D78" s="108" t="s">
        <v>195</v>
      </c>
      <c r="E78" s="86">
        <v>0.82799999999999996</v>
      </c>
      <c r="F78" s="86">
        <v>0.82799999999999996</v>
      </c>
      <c r="G78" s="86">
        <v>2.258</v>
      </c>
      <c r="H78" s="82">
        <v>3.9139999999999997</v>
      </c>
      <c r="I78" s="86">
        <v>0.82799999999999996</v>
      </c>
      <c r="J78" s="86">
        <v>0</v>
      </c>
      <c r="K78" s="86">
        <v>0</v>
      </c>
      <c r="L78" s="82">
        <v>0.82799999999999996</v>
      </c>
      <c r="M78" s="81">
        <v>4.742</v>
      </c>
      <c r="N78" s="86">
        <v>0</v>
      </c>
      <c r="O78" s="86">
        <v>0</v>
      </c>
      <c r="P78" s="86">
        <v>0</v>
      </c>
      <c r="Q78" s="82">
        <v>0</v>
      </c>
      <c r="R78" s="81">
        <v>4.742</v>
      </c>
      <c r="S78" s="86">
        <v>0.41399999999999998</v>
      </c>
      <c r="T78" s="86">
        <v>0.82799999999999996</v>
      </c>
      <c r="U78" s="86">
        <v>0.82799999999999996</v>
      </c>
      <c r="V78" s="82">
        <v>2.0699999999999998</v>
      </c>
      <c r="W78" s="83">
        <v>6.8119999999999994</v>
      </c>
    </row>
    <row r="79" spans="1:23" x14ac:dyDescent="0.25">
      <c r="A79" s="88" t="s">
        <v>268</v>
      </c>
      <c r="B79" s="320" t="s">
        <v>269</v>
      </c>
      <c r="C79" s="321" t="s">
        <v>269</v>
      </c>
      <c r="D79" s="108" t="s">
        <v>195</v>
      </c>
      <c r="E79" s="79"/>
      <c r="F79" s="79"/>
      <c r="G79" s="79"/>
      <c r="H79" s="82">
        <v>0</v>
      </c>
      <c r="I79" s="79"/>
      <c r="J79" s="79"/>
      <c r="K79" s="79"/>
      <c r="L79" s="82">
        <v>0</v>
      </c>
      <c r="M79" s="81">
        <v>0</v>
      </c>
      <c r="N79" s="79"/>
      <c r="O79" s="79"/>
      <c r="P79" s="79"/>
      <c r="Q79" s="82">
        <v>0</v>
      </c>
      <c r="R79" s="81">
        <v>0</v>
      </c>
      <c r="S79" s="79"/>
      <c r="T79" s="79"/>
      <c r="U79" s="79"/>
      <c r="V79" s="82">
        <v>0</v>
      </c>
      <c r="W79" s="83">
        <v>0</v>
      </c>
    </row>
    <row r="80" spans="1:23" x14ac:dyDescent="0.25">
      <c r="A80" s="88" t="s">
        <v>270</v>
      </c>
      <c r="B80" s="320" t="s">
        <v>271</v>
      </c>
      <c r="C80" s="321" t="s">
        <v>272</v>
      </c>
      <c r="D80" s="108" t="s">
        <v>195</v>
      </c>
      <c r="E80" s="79"/>
      <c r="F80" s="79"/>
      <c r="G80" s="79">
        <v>1.43</v>
      </c>
      <c r="H80" s="82">
        <v>1.43</v>
      </c>
      <c r="I80" s="79"/>
      <c r="J80" s="79"/>
      <c r="K80" s="79"/>
      <c r="L80" s="82">
        <v>0</v>
      </c>
      <c r="M80" s="81">
        <v>1.43</v>
      </c>
      <c r="N80" s="79"/>
      <c r="O80" s="79"/>
      <c r="P80" s="79"/>
      <c r="Q80" s="82">
        <v>0</v>
      </c>
      <c r="R80" s="81">
        <v>1.43</v>
      </c>
      <c r="S80" s="79"/>
      <c r="T80" s="79"/>
      <c r="U80" s="79"/>
      <c r="V80" s="82">
        <v>0</v>
      </c>
      <c r="W80" s="83">
        <v>1.43</v>
      </c>
    </row>
    <row r="81" spans="1:23" x14ac:dyDescent="0.25">
      <c r="A81" s="88" t="s">
        <v>273</v>
      </c>
      <c r="B81" s="130" t="s">
        <v>274</v>
      </c>
      <c r="C81" s="131"/>
      <c r="D81" s="108" t="s">
        <v>195</v>
      </c>
      <c r="E81" s="79">
        <v>0.82799999999999996</v>
      </c>
      <c r="F81" s="79">
        <v>0.82799999999999996</v>
      </c>
      <c r="G81" s="79">
        <v>0.82799999999999996</v>
      </c>
      <c r="H81" s="82">
        <v>2.484</v>
      </c>
      <c r="I81" s="79">
        <v>0.82799999999999996</v>
      </c>
      <c r="J81" s="79"/>
      <c r="K81" s="79"/>
      <c r="L81" s="82">
        <v>0.82799999999999996</v>
      </c>
      <c r="M81" s="81">
        <v>3.3119999999999998</v>
      </c>
      <c r="N81" s="79"/>
      <c r="O81" s="79"/>
      <c r="P81" s="79"/>
      <c r="Q81" s="82">
        <v>0</v>
      </c>
      <c r="R81" s="81">
        <v>3.3119999999999998</v>
      </c>
      <c r="S81" s="79">
        <v>0.41399999999999998</v>
      </c>
      <c r="T81" s="79">
        <v>0.82799999999999996</v>
      </c>
      <c r="U81" s="79">
        <v>0.82799999999999996</v>
      </c>
      <c r="V81" s="82">
        <v>2.0699999999999998</v>
      </c>
      <c r="W81" s="83">
        <v>5.3819999999999997</v>
      </c>
    </row>
    <row r="82" spans="1:23" x14ac:dyDescent="0.25">
      <c r="A82" s="77" t="s">
        <v>275</v>
      </c>
      <c r="B82" s="318" t="s">
        <v>276</v>
      </c>
      <c r="C82" s="319"/>
      <c r="D82" s="108" t="s">
        <v>195</v>
      </c>
      <c r="E82" s="79">
        <v>0</v>
      </c>
      <c r="F82" s="79">
        <v>0</v>
      </c>
      <c r="G82" s="80">
        <v>0</v>
      </c>
      <c r="H82" s="82">
        <v>0</v>
      </c>
      <c r="I82" s="79">
        <v>0</v>
      </c>
      <c r="J82" s="79">
        <v>0</v>
      </c>
      <c r="K82" s="79">
        <v>0</v>
      </c>
      <c r="L82" s="82">
        <v>0</v>
      </c>
      <c r="M82" s="81">
        <v>0</v>
      </c>
      <c r="N82" s="79"/>
      <c r="O82" s="79"/>
      <c r="P82" s="79"/>
      <c r="Q82" s="82">
        <v>0</v>
      </c>
      <c r="R82" s="81">
        <v>0</v>
      </c>
      <c r="S82" s="79"/>
      <c r="T82" s="79"/>
      <c r="U82" s="79"/>
      <c r="V82" s="82">
        <v>0</v>
      </c>
      <c r="W82" s="83">
        <v>0</v>
      </c>
    </row>
    <row r="83" spans="1:23" x14ac:dyDescent="0.25">
      <c r="A83" s="77"/>
      <c r="B83" s="130"/>
      <c r="C83" s="131"/>
      <c r="D83" s="108"/>
      <c r="E83" s="79"/>
      <c r="F83" s="79"/>
      <c r="G83" s="80"/>
      <c r="H83" s="82">
        <v>0</v>
      </c>
      <c r="I83" s="79"/>
      <c r="J83" s="79"/>
      <c r="K83" s="79"/>
      <c r="L83" s="82">
        <v>0</v>
      </c>
      <c r="M83" s="81">
        <v>0</v>
      </c>
      <c r="N83" s="79"/>
      <c r="O83" s="79"/>
      <c r="P83" s="79"/>
      <c r="Q83" s="82">
        <v>0</v>
      </c>
      <c r="R83" s="81">
        <v>0</v>
      </c>
      <c r="S83" s="79"/>
      <c r="T83" s="79"/>
      <c r="U83" s="79"/>
      <c r="V83" s="82">
        <v>0</v>
      </c>
      <c r="W83" s="83">
        <v>0</v>
      </c>
    </row>
    <row r="84" spans="1:23" x14ac:dyDescent="0.25">
      <c r="A84" s="84">
        <v>16</v>
      </c>
      <c r="B84" s="316" t="s">
        <v>277</v>
      </c>
      <c r="C84" s="317"/>
      <c r="D84" s="135" t="s">
        <v>195</v>
      </c>
      <c r="E84" s="136">
        <v>376.65694525141919</v>
      </c>
      <c r="F84" s="136">
        <v>346.43443085358354</v>
      </c>
      <c r="G84" s="136">
        <v>265.44213223644385</v>
      </c>
      <c r="H84" s="136">
        <v>988.53350834144658</v>
      </c>
      <c r="I84" s="136">
        <v>321.06320638666313</v>
      </c>
      <c r="J84" s="136">
        <v>22.648755999999999</v>
      </c>
      <c r="K84" s="136">
        <v>22.648755999999999</v>
      </c>
      <c r="L84" s="136">
        <v>366.36071838666311</v>
      </c>
      <c r="M84" s="136">
        <v>1354.8942267281097</v>
      </c>
      <c r="N84" s="136">
        <v>22.648755999999999</v>
      </c>
      <c r="O84" s="136">
        <v>22.648755999999999</v>
      </c>
      <c r="P84" s="136">
        <v>22.648755999999999</v>
      </c>
      <c r="Q84" s="136">
        <v>67.946268000000003</v>
      </c>
      <c r="R84" s="136">
        <v>1422.8404947281097</v>
      </c>
      <c r="S84" s="136">
        <v>139.37900244666028</v>
      </c>
      <c r="T84" s="136">
        <v>262.74026092722465</v>
      </c>
      <c r="U84" s="136">
        <v>347.9997521738494</v>
      </c>
      <c r="V84" s="136">
        <v>750.11901554773431</v>
      </c>
      <c r="W84" s="136">
        <v>2172.959510275844</v>
      </c>
    </row>
    <row r="85" spans="1:23" x14ac:dyDescent="0.25">
      <c r="A85" s="77">
        <v>17</v>
      </c>
      <c r="B85" s="318"/>
      <c r="C85" s="319"/>
      <c r="D85" s="108"/>
      <c r="E85" s="86"/>
      <c r="F85" s="86"/>
      <c r="G85" s="86"/>
      <c r="H85" s="137"/>
      <c r="I85" s="86"/>
      <c r="J85" s="86"/>
      <c r="K85" s="86"/>
      <c r="L85" s="137"/>
      <c r="M85" s="137"/>
      <c r="N85" s="86"/>
      <c r="O85" s="86"/>
      <c r="P85" s="86"/>
      <c r="Q85" s="137"/>
      <c r="R85" s="137"/>
      <c r="S85" s="86"/>
      <c r="T85" s="86"/>
      <c r="U85" s="86"/>
      <c r="V85" s="137"/>
      <c r="W85" s="137"/>
    </row>
    <row r="86" spans="1:23" x14ac:dyDescent="0.25">
      <c r="A86" s="84">
        <v>18</v>
      </c>
      <c r="B86" s="338" t="s">
        <v>278</v>
      </c>
      <c r="C86" s="338"/>
      <c r="D86" s="135" t="s">
        <v>195</v>
      </c>
      <c r="E86" s="173">
        <v>492.65999999999997</v>
      </c>
      <c r="F86" s="174">
        <v>432.44600000000003</v>
      </c>
      <c r="G86" s="174">
        <v>268.226</v>
      </c>
      <c r="H86" s="174">
        <v>1193.3319999999999</v>
      </c>
      <c r="I86" s="174">
        <v>191.59000000000003</v>
      </c>
      <c r="J86" s="174">
        <v>0</v>
      </c>
      <c r="K86" s="174">
        <v>0</v>
      </c>
      <c r="L86" s="82">
        <v>191.59000000000003</v>
      </c>
      <c r="M86" s="81">
        <v>1384.922</v>
      </c>
      <c r="N86" s="174">
        <v>0</v>
      </c>
      <c r="O86" s="174">
        <v>0</v>
      </c>
      <c r="P86" s="174">
        <v>0</v>
      </c>
      <c r="Q86" s="82">
        <v>0</v>
      </c>
      <c r="R86" s="81">
        <v>1384.922</v>
      </c>
      <c r="S86" s="174">
        <v>120.428</v>
      </c>
      <c r="T86" s="174">
        <v>268.226</v>
      </c>
      <c r="U86" s="174">
        <v>399.38303999999999</v>
      </c>
      <c r="V86" s="82">
        <v>788.03704000000005</v>
      </c>
      <c r="W86" s="83">
        <v>2172.9600399999999</v>
      </c>
    </row>
    <row r="87" spans="1:23" x14ac:dyDescent="0.25">
      <c r="A87" s="77">
        <v>19</v>
      </c>
      <c r="B87" s="318" t="s">
        <v>279</v>
      </c>
      <c r="C87" s="319"/>
      <c r="D87" s="108" t="s">
        <v>195</v>
      </c>
      <c r="E87" s="138">
        <v>0</v>
      </c>
      <c r="F87" s="138">
        <v>0</v>
      </c>
      <c r="G87" s="138">
        <v>0</v>
      </c>
      <c r="H87" s="82">
        <v>0</v>
      </c>
      <c r="I87" s="138">
        <v>0</v>
      </c>
      <c r="J87" s="138">
        <v>0</v>
      </c>
      <c r="K87" s="138">
        <v>0</v>
      </c>
      <c r="L87" s="82">
        <v>0</v>
      </c>
      <c r="M87" s="81">
        <v>0</v>
      </c>
      <c r="N87" s="138">
        <v>0</v>
      </c>
      <c r="O87" s="138">
        <v>0</v>
      </c>
      <c r="P87" s="138"/>
      <c r="Q87" s="82">
        <v>0</v>
      </c>
      <c r="R87" s="81">
        <v>0</v>
      </c>
      <c r="S87" s="138"/>
      <c r="T87" s="138"/>
      <c r="U87" s="138"/>
      <c r="V87" s="82">
        <v>0</v>
      </c>
      <c r="W87" s="83">
        <v>0</v>
      </c>
    </row>
    <row r="88" spans="1:23" x14ac:dyDescent="0.25">
      <c r="A88" s="77">
        <v>20</v>
      </c>
      <c r="B88" s="318" t="s">
        <v>280</v>
      </c>
      <c r="C88" s="319"/>
      <c r="D88" s="108" t="s">
        <v>281</v>
      </c>
      <c r="E88" s="139">
        <v>5474</v>
      </c>
      <c r="F88" s="139">
        <v>5474</v>
      </c>
      <c r="G88" s="139">
        <v>5474</v>
      </c>
      <c r="H88" s="140">
        <v>5474</v>
      </c>
      <c r="I88" s="139">
        <v>5474</v>
      </c>
      <c r="J88" s="139">
        <v>5474</v>
      </c>
      <c r="K88" s="139">
        <v>5474</v>
      </c>
      <c r="L88" s="140">
        <v>5474</v>
      </c>
      <c r="M88" s="140">
        <v>5474</v>
      </c>
      <c r="N88" s="139">
        <v>5474</v>
      </c>
      <c r="O88" s="139">
        <v>5474</v>
      </c>
      <c r="P88" s="139">
        <v>5474</v>
      </c>
      <c r="Q88" s="140">
        <v>5474</v>
      </c>
      <c r="R88" s="140">
        <v>5474</v>
      </c>
      <c r="S88" s="139">
        <v>5474</v>
      </c>
      <c r="T88" s="139">
        <v>5474</v>
      </c>
      <c r="U88" s="139">
        <v>5474</v>
      </c>
      <c r="V88" s="140">
        <v>5474</v>
      </c>
      <c r="W88" s="81">
        <v>5474</v>
      </c>
    </row>
    <row r="89" spans="1:23" x14ac:dyDescent="0.25">
      <c r="A89" s="84">
        <v>21</v>
      </c>
      <c r="B89" s="336" t="s">
        <v>282</v>
      </c>
      <c r="C89" s="337"/>
      <c r="D89" s="135" t="s">
        <v>195</v>
      </c>
      <c r="E89" s="141">
        <v>116.00305474858078</v>
      </c>
      <c r="F89" s="141">
        <v>86.011569146416491</v>
      </c>
      <c r="G89" s="141">
        <v>2.7838677635561453</v>
      </c>
      <c r="H89" s="141">
        <v>204.79849165855342</v>
      </c>
      <c r="I89" s="141">
        <v>-129.47320638666309</v>
      </c>
      <c r="J89" s="141">
        <v>-22.648755999999999</v>
      </c>
      <c r="K89" s="141">
        <v>-22.648755999999999</v>
      </c>
      <c r="L89" s="141">
        <v>-174.77071838666308</v>
      </c>
      <c r="M89" s="141">
        <v>30.027773271890339</v>
      </c>
      <c r="N89" s="141">
        <v>-22.648755999999999</v>
      </c>
      <c r="O89" s="141">
        <v>-22.648755999999999</v>
      </c>
      <c r="P89" s="141">
        <v>-22.648755999999999</v>
      </c>
      <c r="Q89" s="141">
        <v>-67.946268000000003</v>
      </c>
      <c r="R89" s="141">
        <v>-37.918494728109664</v>
      </c>
      <c r="S89" s="141">
        <v>-18.951002446660283</v>
      </c>
      <c r="T89" s="141">
        <v>5.4857390727753454</v>
      </c>
      <c r="U89" s="141">
        <v>51.383287826150593</v>
      </c>
      <c r="V89" s="141">
        <v>37.918024452265655</v>
      </c>
      <c r="W89" s="141">
        <v>-4.7027584400893829E-4</v>
      </c>
    </row>
    <row r="90" spans="1:23" x14ac:dyDescent="0.25">
      <c r="A90" s="142"/>
      <c r="B90" s="142"/>
      <c r="C90" s="142"/>
      <c r="D90" s="142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4"/>
      <c r="Q90" s="143"/>
      <c r="R90" s="143"/>
      <c r="S90" s="143"/>
      <c r="T90" s="143"/>
      <c r="U90" s="143"/>
      <c r="V90" s="143"/>
      <c r="W90" s="143"/>
    </row>
    <row r="91" spans="1:23" x14ac:dyDescent="0.25">
      <c r="A91" s="146" t="s">
        <v>107</v>
      </c>
      <c r="B91" s="142"/>
      <c r="C91" s="142"/>
      <c r="D91" s="142"/>
      <c r="E91" s="147"/>
      <c r="F91" s="147"/>
      <c r="G91" s="147" t="s">
        <v>297</v>
      </c>
      <c r="H91" s="147"/>
      <c r="I91" s="147"/>
      <c r="J91" s="147"/>
      <c r="K91" s="147"/>
      <c r="L91" s="147"/>
      <c r="M91" s="147"/>
      <c r="N91" s="147"/>
      <c r="O91" s="147"/>
      <c r="P91" s="148"/>
      <c r="Q91" s="147"/>
      <c r="R91" s="147"/>
      <c r="S91" s="147"/>
      <c r="T91" s="147"/>
      <c r="U91" s="147"/>
      <c r="V91" s="147"/>
      <c r="W91" s="147"/>
    </row>
    <row r="93" spans="1:23" x14ac:dyDescent="0.25">
      <c r="A93" t="s">
        <v>300</v>
      </c>
      <c r="G93" t="s">
        <v>298</v>
      </c>
    </row>
  </sheetData>
  <mergeCells count="89">
    <mergeCell ref="B89:C89"/>
    <mergeCell ref="B82:C82"/>
    <mergeCell ref="B84:C84"/>
    <mergeCell ref="B85:C85"/>
    <mergeCell ref="B86:C86"/>
    <mergeCell ref="B87:C87"/>
    <mergeCell ref="B88:C88"/>
    <mergeCell ref="B80:C80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C78"/>
    <mergeCell ref="B79:C79"/>
    <mergeCell ref="B67:C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3:C53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21:B22"/>
    <mergeCell ref="B23:B25"/>
    <mergeCell ref="B26:B28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U6:U7"/>
    <mergeCell ref="M5:M7"/>
    <mergeCell ref="R5:R7"/>
    <mergeCell ref="V5:V7"/>
    <mergeCell ref="W5:W7"/>
    <mergeCell ref="N6:N7"/>
    <mergeCell ref="O6:O7"/>
    <mergeCell ref="P6:P7"/>
    <mergeCell ref="S6:S7"/>
    <mergeCell ref="T6:T7"/>
    <mergeCell ref="L5:L7"/>
    <mergeCell ref="K6:K7"/>
    <mergeCell ref="A3:E3"/>
    <mergeCell ref="A5:A7"/>
    <mergeCell ref="B5:C7"/>
    <mergeCell ref="D5:D7"/>
    <mergeCell ref="H5:H7"/>
    <mergeCell ref="E6:E7"/>
    <mergeCell ref="F6:F7"/>
    <mergeCell ref="G6:G7"/>
    <mergeCell ref="I6:I7"/>
    <mergeCell ref="J6:J7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"/>
  <sheetViews>
    <sheetView topLeftCell="A64" workbookViewId="0">
      <selection activeCell="A64" sqref="A1:W1048576"/>
    </sheetView>
  </sheetViews>
  <sheetFormatPr defaultRowHeight="15" x14ac:dyDescent="0.25"/>
  <cols>
    <col min="1" max="23" width="10.7109375" customWidth="1"/>
  </cols>
  <sheetData>
    <row r="1" spans="1:23" x14ac:dyDescent="0.25">
      <c r="A1" s="51"/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3"/>
      <c r="Q1" s="51"/>
      <c r="R1" s="51"/>
      <c r="S1" s="51"/>
      <c r="T1" s="51"/>
      <c r="U1" s="51"/>
      <c r="V1" s="51"/>
      <c r="W1" s="54"/>
    </row>
    <row r="2" spans="1:23" x14ac:dyDescent="0.25">
      <c r="A2" s="55" t="s">
        <v>132</v>
      </c>
      <c r="B2" s="56"/>
      <c r="C2" s="56"/>
      <c r="D2" s="56"/>
      <c r="E2" s="56"/>
      <c r="F2" s="56"/>
      <c r="G2" s="56"/>
      <c r="H2" s="56"/>
      <c r="I2" s="56"/>
      <c r="J2" s="56"/>
      <c r="K2" s="51"/>
      <c r="L2" s="51"/>
      <c r="M2" s="51"/>
      <c r="N2" s="51"/>
      <c r="O2" s="51"/>
      <c r="P2" s="53"/>
      <c r="Q2" s="51"/>
      <c r="R2" s="51"/>
      <c r="S2" s="51"/>
      <c r="T2" s="51"/>
      <c r="U2" s="51"/>
      <c r="V2" s="51"/>
      <c r="W2" s="54"/>
    </row>
    <row r="3" spans="1:23" x14ac:dyDescent="0.25">
      <c r="A3" s="293" t="s">
        <v>133</v>
      </c>
      <c r="B3" s="294"/>
      <c r="C3" s="294"/>
      <c r="D3" s="294"/>
      <c r="E3" s="294"/>
      <c r="F3" s="56"/>
      <c r="G3" s="56"/>
      <c r="H3" s="56"/>
      <c r="I3" s="56"/>
      <c r="J3" s="56"/>
      <c r="K3" s="51"/>
      <c r="L3" s="51"/>
      <c r="M3" s="51"/>
      <c r="N3" s="51"/>
      <c r="O3" s="51"/>
      <c r="P3" s="53"/>
      <c r="Q3" s="51"/>
      <c r="R3" s="51"/>
      <c r="S3" s="51"/>
      <c r="T3" s="51"/>
      <c r="U3" s="51"/>
      <c r="V3" s="51"/>
      <c r="W3" s="54"/>
    </row>
    <row r="4" spans="1:23" ht="57.75" x14ac:dyDescent="0.25">
      <c r="A4" s="57"/>
      <c r="B4" s="58"/>
      <c r="C4" s="58" t="s">
        <v>284</v>
      </c>
      <c r="D4" s="58"/>
      <c r="E4" s="56"/>
      <c r="F4" s="56"/>
      <c r="G4" s="56"/>
      <c r="H4" s="51"/>
      <c r="I4" s="51"/>
      <c r="J4" s="51"/>
      <c r="K4" s="51"/>
      <c r="L4" s="51"/>
      <c r="M4" s="51"/>
      <c r="N4" s="51"/>
      <c r="O4" s="51"/>
      <c r="P4" s="53"/>
      <c r="Q4" s="51"/>
      <c r="R4" s="51"/>
      <c r="S4" s="51"/>
      <c r="T4" s="51"/>
      <c r="U4" s="51"/>
      <c r="V4" s="51"/>
      <c r="W4" s="54"/>
    </row>
    <row r="5" spans="1:23" ht="28.5" x14ac:dyDescent="0.25">
      <c r="A5" s="295" t="s">
        <v>135</v>
      </c>
      <c r="B5" s="291" t="s">
        <v>22</v>
      </c>
      <c r="C5" s="298"/>
      <c r="D5" s="295" t="s">
        <v>136</v>
      </c>
      <c r="E5" s="59"/>
      <c r="F5" s="60"/>
      <c r="G5" s="60"/>
      <c r="H5" s="288" t="s">
        <v>137</v>
      </c>
      <c r="I5" s="60"/>
      <c r="J5" s="60"/>
      <c r="K5" s="60"/>
      <c r="L5" s="288" t="s">
        <v>138</v>
      </c>
      <c r="M5" s="288" t="s">
        <v>139</v>
      </c>
      <c r="N5" s="60"/>
      <c r="O5" s="60"/>
      <c r="P5" s="61"/>
      <c r="Q5" s="62" t="s">
        <v>140</v>
      </c>
      <c r="R5" s="288" t="s">
        <v>141</v>
      </c>
      <c r="S5" s="60"/>
      <c r="T5" s="60"/>
      <c r="U5" s="60"/>
      <c r="V5" s="288" t="s">
        <v>142</v>
      </c>
      <c r="W5" s="309" t="s">
        <v>143</v>
      </c>
    </row>
    <row r="6" spans="1:23" x14ac:dyDescent="0.25">
      <c r="A6" s="296"/>
      <c r="B6" s="299"/>
      <c r="C6" s="300"/>
      <c r="D6" s="303"/>
      <c r="E6" s="295" t="s">
        <v>2</v>
      </c>
      <c r="F6" s="295" t="s">
        <v>3</v>
      </c>
      <c r="G6" s="295" t="s">
        <v>4</v>
      </c>
      <c r="H6" s="289"/>
      <c r="I6" s="305" t="s">
        <v>11</v>
      </c>
      <c r="J6" s="295" t="s">
        <v>12</v>
      </c>
      <c r="K6" s="291" t="s">
        <v>13</v>
      </c>
      <c r="L6" s="289"/>
      <c r="M6" s="307"/>
      <c r="N6" s="305" t="s">
        <v>14</v>
      </c>
      <c r="O6" s="295" t="s">
        <v>15</v>
      </c>
      <c r="P6" s="311" t="s">
        <v>16</v>
      </c>
      <c r="Q6" s="63"/>
      <c r="R6" s="307"/>
      <c r="S6" s="305" t="s">
        <v>17</v>
      </c>
      <c r="T6" s="295" t="s">
        <v>18</v>
      </c>
      <c r="U6" s="291" t="s">
        <v>19</v>
      </c>
      <c r="V6" s="289"/>
      <c r="W6" s="310"/>
    </row>
    <row r="7" spans="1:23" x14ac:dyDescent="0.25">
      <c r="A7" s="297"/>
      <c r="B7" s="301"/>
      <c r="C7" s="302"/>
      <c r="D7" s="304"/>
      <c r="E7" s="297"/>
      <c r="F7" s="297"/>
      <c r="G7" s="297"/>
      <c r="H7" s="290"/>
      <c r="I7" s="306"/>
      <c r="J7" s="297"/>
      <c r="K7" s="292"/>
      <c r="L7" s="290"/>
      <c r="M7" s="308"/>
      <c r="N7" s="306"/>
      <c r="O7" s="297"/>
      <c r="P7" s="312"/>
      <c r="Q7" s="64"/>
      <c r="R7" s="308"/>
      <c r="S7" s="306"/>
      <c r="T7" s="297"/>
      <c r="U7" s="292"/>
      <c r="V7" s="290"/>
      <c r="W7" s="310"/>
    </row>
    <row r="8" spans="1:23" x14ac:dyDescent="0.25">
      <c r="A8" s="65" t="s">
        <v>144</v>
      </c>
      <c r="B8" s="66"/>
      <c r="C8" s="66"/>
      <c r="D8" s="66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68"/>
      <c r="R8" s="68"/>
      <c r="S8" s="68"/>
      <c r="T8" s="68"/>
      <c r="U8" s="68"/>
      <c r="V8" s="68"/>
      <c r="W8" s="70"/>
    </row>
    <row r="9" spans="1:23" x14ac:dyDescent="0.25">
      <c r="A9" s="71" t="s">
        <v>145</v>
      </c>
      <c r="B9" s="314" t="s">
        <v>146</v>
      </c>
      <c r="C9" s="314"/>
      <c r="D9" s="72" t="s">
        <v>147</v>
      </c>
      <c r="E9" s="73">
        <v>8.6743000000000001E-2</v>
      </c>
      <c r="F9" s="73">
        <v>5.4271E-2</v>
      </c>
      <c r="G9" s="73">
        <v>4.7191000000000004E-2</v>
      </c>
      <c r="H9" s="74">
        <v>0.18820500000000001</v>
      </c>
      <c r="I9" s="74">
        <v>3.7079000000000008E-2</v>
      </c>
      <c r="J9" s="74">
        <v>0</v>
      </c>
      <c r="K9" s="74">
        <v>0</v>
      </c>
      <c r="L9" s="75">
        <v>3.7079000000000008E-2</v>
      </c>
      <c r="M9" s="75">
        <v>0.22528400000000001</v>
      </c>
      <c r="N9" s="74">
        <v>0</v>
      </c>
      <c r="O9" s="74">
        <v>0</v>
      </c>
      <c r="P9" s="74">
        <v>0</v>
      </c>
      <c r="Q9" s="75">
        <v>0</v>
      </c>
      <c r="R9" s="75">
        <v>0.22528400000000001</v>
      </c>
      <c r="S9" s="74">
        <v>1.9101E-2</v>
      </c>
      <c r="T9" s="74">
        <v>4.2696999999999999E-2</v>
      </c>
      <c r="U9" s="74">
        <v>7.7528E-2</v>
      </c>
      <c r="V9" s="75">
        <v>0.13932600000000001</v>
      </c>
      <c r="W9" s="76">
        <v>0.36460999999999999</v>
      </c>
    </row>
    <row r="10" spans="1:23" x14ac:dyDescent="0.25">
      <c r="A10" s="77" t="s">
        <v>148</v>
      </c>
      <c r="B10" s="315" t="s">
        <v>149</v>
      </c>
      <c r="C10" s="315"/>
      <c r="D10" s="78" t="s">
        <v>147</v>
      </c>
      <c r="E10" s="79">
        <v>3.1829999999999996E-3</v>
      </c>
      <c r="F10" s="79">
        <v>2.3110000000000001E-3</v>
      </c>
      <c r="G10" s="80">
        <v>1.8309999999999999E-3</v>
      </c>
      <c r="H10" s="81">
        <v>7.3249999999999999E-3</v>
      </c>
      <c r="I10" s="79">
        <v>1.439E-3</v>
      </c>
      <c r="J10" s="79">
        <v>0</v>
      </c>
      <c r="K10" s="80">
        <v>0</v>
      </c>
      <c r="L10" s="81">
        <v>1.439E-3</v>
      </c>
      <c r="M10" s="81">
        <v>8.7639999999999992E-3</v>
      </c>
      <c r="N10" s="79">
        <v>0</v>
      </c>
      <c r="O10" s="79">
        <v>0</v>
      </c>
      <c r="P10" s="80">
        <v>0</v>
      </c>
      <c r="Q10" s="81">
        <v>0</v>
      </c>
      <c r="R10" s="82">
        <v>8.7639999999999992E-3</v>
      </c>
      <c r="S10" s="79">
        <v>7.4100000000000001E-4</v>
      </c>
      <c r="T10" s="79">
        <v>1.6570000000000001E-3</v>
      </c>
      <c r="U10" s="80">
        <v>3.0079999999999998E-3</v>
      </c>
      <c r="V10" s="81">
        <v>5.4059999999999993E-3</v>
      </c>
      <c r="W10" s="83">
        <v>1.4169999999999999E-2</v>
      </c>
    </row>
    <row r="11" spans="1:23" x14ac:dyDescent="0.25">
      <c r="A11" s="84" t="s">
        <v>150</v>
      </c>
      <c r="B11" s="316" t="s">
        <v>151</v>
      </c>
      <c r="C11" s="317"/>
      <c r="D11" s="78" t="s">
        <v>147</v>
      </c>
      <c r="E11" s="82">
        <v>7.356E-2</v>
      </c>
      <c r="F11" s="82">
        <v>5.1959999999999999E-2</v>
      </c>
      <c r="G11" s="82">
        <v>4.5360000000000004E-2</v>
      </c>
      <c r="H11" s="82">
        <v>0.17088</v>
      </c>
      <c r="I11" s="82">
        <v>3.5640000000000005E-2</v>
      </c>
      <c r="J11" s="82">
        <v>0</v>
      </c>
      <c r="K11" s="82">
        <v>0</v>
      </c>
      <c r="L11" s="82">
        <v>3.5640000000000005E-2</v>
      </c>
      <c r="M11" s="82">
        <v>0.20652000000000001</v>
      </c>
      <c r="N11" s="82">
        <v>0</v>
      </c>
      <c r="O11" s="82">
        <v>0</v>
      </c>
      <c r="P11" s="82">
        <v>0</v>
      </c>
      <c r="Q11" s="82">
        <v>0</v>
      </c>
      <c r="R11" s="82">
        <v>0.20652000000000001</v>
      </c>
      <c r="S11" s="82">
        <v>1.8360000000000001E-2</v>
      </c>
      <c r="T11" s="82">
        <v>4.104E-2</v>
      </c>
      <c r="U11" s="82">
        <v>7.4520000000000003E-2</v>
      </c>
      <c r="V11" s="82">
        <v>0.13392000000000001</v>
      </c>
      <c r="W11" s="85">
        <v>0.34044000000000002</v>
      </c>
    </row>
    <row r="12" spans="1:23" x14ac:dyDescent="0.25">
      <c r="A12" s="77" t="s">
        <v>152</v>
      </c>
      <c r="B12" s="318" t="s">
        <v>153</v>
      </c>
      <c r="C12" s="319"/>
      <c r="D12" s="78" t="s">
        <v>147</v>
      </c>
      <c r="E12" s="86">
        <v>5.8399999999999997E-3</v>
      </c>
      <c r="F12" s="86">
        <v>4.2399999999999998E-3</v>
      </c>
      <c r="G12" s="86">
        <v>3.3599999999999997E-3</v>
      </c>
      <c r="H12" s="87">
        <v>1.3439999999999999E-2</v>
      </c>
      <c r="I12" s="86">
        <v>2.64E-3</v>
      </c>
      <c r="J12" s="86">
        <v>0</v>
      </c>
      <c r="K12" s="86">
        <v>0</v>
      </c>
      <c r="L12" s="81">
        <v>2.64E-3</v>
      </c>
      <c r="M12" s="81">
        <v>1.6079999999999997E-2</v>
      </c>
      <c r="N12" s="86">
        <v>0</v>
      </c>
      <c r="O12" s="86">
        <v>0</v>
      </c>
      <c r="P12" s="86">
        <v>0</v>
      </c>
      <c r="Q12" s="81">
        <v>0</v>
      </c>
      <c r="R12" s="82">
        <v>1.6079999999999997E-2</v>
      </c>
      <c r="S12" s="86">
        <v>1.3600000000000001E-3</v>
      </c>
      <c r="T12" s="86">
        <v>3.0400000000000002E-3</v>
      </c>
      <c r="U12" s="86">
        <v>5.5199999999999997E-3</v>
      </c>
      <c r="V12" s="81">
        <v>9.92E-3</v>
      </c>
      <c r="W12" s="83">
        <v>2.5999999999999995E-2</v>
      </c>
    </row>
    <row r="13" spans="1:23" x14ac:dyDescent="0.25">
      <c r="A13" s="77" t="s">
        <v>154</v>
      </c>
      <c r="B13" s="318" t="s">
        <v>155</v>
      </c>
      <c r="C13" s="319"/>
      <c r="D13" s="78" t="s">
        <v>147</v>
      </c>
      <c r="E13" s="82">
        <v>6.7720000000000002E-2</v>
      </c>
      <c r="F13" s="82">
        <v>4.7719999999999999E-2</v>
      </c>
      <c r="G13" s="82">
        <v>4.2000000000000003E-2</v>
      </c>
      <c r="H13" s="82">
        <v>0.15744</v>
      </c>
      <c r="I13" s="82">
        <v>3.3000000000000002E-2</v>
      </c>
      <c r="J13" s="82">
        <v>0</v>
      </c>
      <c r="K13" s="82"/>
      <c r="L13" s="87">
        <v>3.3000000000000002E-2</v>
      </c>
      <c r="M13" s="87">
        <v>0.19044</v>
      </c>
      <c r="N13" s="82"/>
      <c r="O13" s="82"/>
      <c r="P13" s="82"/>
      <c r="Q13" s="87">
        <v>0</v>
      </c>
      <c r="R13" s="87">
        <v>0.19044</v>
      </c>
      <c r="S13" s="82">
        <v>1.7000000000000001E-2</v>
      </c>
      <c r="T13" s="82">
        <v>3.7999999999999999E-2</v>
      </c>
      <c r="U13" s="82">
        <v>6.9000000000000006E-2</v>
      </c>
      <c r="V13" s="82">
        <v>0.124</v>
      </c>
      <c r="W13" s="85">
        <v>0.31444</v>
      </c>
    </row>
    <row r="14" spans="1:23" x14ac:dyDescent="0.25">
      <c r="A14" s="84" t="s">
        <v>156</v>
      </c>
      <c r="B14" s="316" t="s">
        <v>157</v>
      </c>
      <c r="C14" s="317"/>
      <c r="D14" s="78" t="s">
        <v>147</v>
      </c>
      <c r="E14" s="82">
        <v>6.7720000000000002E-2</v>
      </c>
      <c r="F14" s="82">
        <v>4.7719999999999999E-2</v>
      </c>
      <c r="G14" s="82">
        <v>4.2000000000000003E-2</v>
      </c>
      <c r="H14" s="82">
        <v>0.15744</v>
      </c>
      <c r="I14" s="82">
        <v>3.3000000000000002E-2</v>
      </c>
      <c r="J14" s="82">
        <v>0</v>
      </c>
      <c r="K14" s="82">
        <v>0</v>
      </c>
      <c r="L14" s="82">
        <v>3.3000000000000002E-2</v>
      </c>
      <c r="M14" s="82">
        <v>0.19044</v>
      </c>
      <c r="N14" s="82">
        <v>0</v>
      </c>
      <c r="O14" s="82">
        <v>0</v>
      </c>
      <c r="P14" s="82">
        <v>0</v>
      </c>
      <c r="Q14" s="82">
        <v>0</v>
      </c>
      <c r="R14" s="82">
        <v>0.19044</v>
      </c>
      <c r="S14" s="82">
        <v>1.7000000000000001E-2</v>
      </c>
      <c r="T14" s="82">
        <v>3.7999999999999999E-2</v>
      </c>
      <c r="U14" s="82">
        <v>6.9000000000000006E-2</v>
      </c>
      <c r="V14" s="82">
        <v>0.124</v>
      </c>
      <c r="W14" s="82">
        <v>0.31444</v>
      </c>
    </row>
    <row r="15" spans="1:23" x14ac:dyDescent="0.25">
      <c r="A15" s="88" t="s">
        <v>158</v>
      </c>
      <c r="B15" s="315" t="s">
        <v>159</v>
      </c>
      <c r="C15" s="315"/>
      <c r="D15" s="78" t="s">
        <v>147</v>
      </c>
      <c r="E15" s="79">
        <v>0</v>
      </c>
      <c r="F15" s="79">
        <v>0</v>
      </c>
      <c r="G15" s="80">
        <v>0</v>
      </c>
      <c r="H15" s="81">
        <v>0</v>
      </c>
      <c r="I15" s="79">
        <v>0</v>
      </c>
      <c r="J15" s="79">
        <v>0</v>
      </c>
      <c r="K15" s="80">
        <v>0</v>
      </c>
      <c r="L15" s="81">
        <v>0</v>
      </c>
      <c r="M15" s="81">
        <v>0</v>
      </c>
      <c r="N15" s="79">
        <v>0</v>
      </c>
      <c r="O15" s="79">
        <v>0</v>
      </c>
      <c r="P15" s="79">
        <v>0</v>
      </c>
      <c r="Q15" s="81">
        <v>0</v>
      </c>
      <c r="R15" s="81">
        <v>0</v>
      </c>
      <c r="S15" s="79">
        <v>0</v>
      </c>
      <c r="T15" s="79">
        <v>0</v>
      </c>
      <c r="U15" s="80">
        <v>0</v>
      </c>
      <c r="V15" s="81">
        <v>0</v>
      </c>
      <c r="W15" s="83">
        <v>0</v>
      </c>
    </row>
    <row r="16" spans="1:23" x14ac:dyDescent="0.25">
      <c r="A16" s="88" t="s">
        <v>160</v>
      </c>
      <c r="B16" s="315" t="s">
        <v>161</v>
      </c>
      <c r="C16" s="315"/>
      <c r="D16" s="78" t="s">
        <v>147</v>
      </c>
      <c r="E16" s="86">
        <v>6.7720000000000002E-2</v>
      </c>
      <c r="F16" s="86">
        <v>4.7719999999999999E-2</v>
      </c>
      <c r="G16" s="86">
        <v>4.2000000000000003E-2</v>
      </c>
      <c r="H16" s="86">
        <v>0.15744</v>
      </c>
      <c r="I16" s="86">
        <v>3.3000000000000002E-2</v>
      </c>
      <c r="J16" s="86">
        <v>0</v>
      </c>
      <c r="K16" s="86">
        <v>0</v>
      </c>
      <c r="L16" s="86">
        <v>3.3000000000000002E-2</v>
      </c>
      <c r="M16" s="86">
        <v>0.19044</v>
      </c>
      <c r="N16" s="86">
        <v>0</v>
      </c>
      <c r="O16" s="86">
        <v>0</v>
      </c>
      <c r="P16" s="86">
        <v>0</v>
      </c>
      <c r="Q16" s="86">
        <v>0</v>
      </c>
      <c r="R16" s="86">
        <v>0.19044</v>
      </c>
      <c r="S16" s="86">
        <v>1.7000000000000001E-2</v>
      </c>
      <c r="T16" s="86">
        <v>3.7999999999999999E-2</v>
      </c>
      <c r="U16" s="86">
        <v>6.9000000000000006E-2</v>
      </c>
      <c r="V16" s="86">
        <v>0.124</v>
      </c>
      <c r="W16" s="86">
        <v>0.31444</v>
      </c>
    </row>
    <row r="17" spans="1:23" x14ac:dyDescent="0.25">
      <c r="A17" s="88" t="s">
        <v>162</v>
      </c>
      <c r="B17" s="318" t="s">
        <v>163</v>
      </c>
      <c r="C17" s="319"/>
      <c r="D17" s="78" t="s">
        <v>147</v>
      </c>
      <c r="E17" s="79">
        <v>6.7720000000000002E-2</v>
      </c>
      <c r="F17" s="79">
        <v>4.7719999999999999E-2</v>
      </c>
      <c r="G17" s="80">
        <v>4.2000000000000003E-2</v>
      </c>
      <c r="H17" s="81">
        <v>0.15744</v>
      </c>
      <c r="I17" s="79">
        <v>3.3000000000000002E-2</v>
      </c>
      <c r="J17" s="79">
        <v>0</v>
      </c>
      <c r="K17" s="80">
        <v>0</v>
      </c>
      <c r="L17" s="81">
        <v>3.3000000000000002E-2</v>
      </c>
      <c r="M17" s="81">
        <v>0.19044</v>
      </c>
      <c r="N17" s="79">
        <v>0</v>
      </c>
      <c r="O17" s="79">
        <v>0</v>
      </c>
      <c r="P17" s="79">
        <v>0</v>
      </c>
      <c r="Q17" s="81">
        <v>0</v>
      </c>
      <c r="R17" s="81">
        <v>0.19044</v>
      </c>
      <c r="S17" s="79">
        <v>1.7000000000000001E-2</v>
      </c>
      <c r="T17" s="79">
        <v>3.7999999999999999E-2</v>
      </c>
      <c r="U17" s="80">
        <v>6.9000000000000006E-2</v>
      </c>
      <c r="V17" s="81">
        <v>0.124</v>
      </c>
      <c r="W17" s="83">
        <v>0.31444</v>
      </c>
    </row>
    <row r="18" spans="1:23" x14ac:dyDescent="0.25">
      <c r="A18" s="88" t="s">
        <v>164</v>
      </c>
      <c r="B18" s="318" t="s">
        <v>165</v>
      </c>
      <c r="C18" s="319"/>
      <c r="D18" s="78" t="s">
        <v>147</v>
      </c>
      <c r="E18" s="79">
        <v>0</v>
      </c>
      <c r="F18" s="79">
        <v>0</v>
      </c>
      <c r="G18" s="80">
        <v>0</v>
      </c>
      <c r="H18" s="81">
        <v>0</v>
      </c>
      <c r="I18" s="79">
        <v>0</v>
      </c>
      <c r="J18" s="79">
        <v>0</v>
      </c>
      <c r="K18" s="80">
        <v>0</v>
      </c>
      <c r="L18" s="81">
        <v>0</v>
      </c>
      <c r="M18" s="81">
        <v>0</v>
      </c>
      <c r="N18" s="79">
        <v>0</v>
      </c>
      <c r="O18" s="79">
        <v>0</v>
      </c>
      <c r="P18" s="79">
        <v>0</v>
      </c>
      <c r="Q18" s="81">
        <v>0</v>
      </c>
      <c r="R18" s="81">
        <v>0</v>
      </c>
      <c r="S18" s="79">
        <v>0</v>
      </c>
      <c r="T18" s="79">
        <v>0</v>
      </c>
      <c r="U18" s="80">
        <v>0</v>
      </c>
      <c r="V18" s="81">
        <v>0</v>
      </c>
      <c r="W18" s="83">
        <v>0</v>
      </c>
    </row>
    <row r="19" spans="1:23" x14ac:dyDescent="0.25">
      <c r="A19" s="88" t="s">
        <v>166</v>
      </c>
      <c r="B19" s="318" t="s">
        <v>167</v>
      </c>
      <c r="C19" s="319"/>
      <c r="D19" s="78" t="s">
        <v>147</v>
      </c>
      <c r="E19" s="79">
        <v>0</v>
      </c>
      <c r="F19" s="79">
        <v>0</v>
      </c>
      <c r="G19" s="80">
        <v>0</v>
      </c>
      <c r="H19" s="81">
        <v>0</v>
      </c>
      <c r="I19" s="79">
        <v>0</v>
      </c>
      <c r="J19" s="79">
        <v>0</v>
      </c>
      <c r="K19" s="80">
        <v>0</v>
      </c>
      <c r="L19" s="81">
        <v>0</v>
      </c>
      <c r="M19" s="81">
        <v>0</v>
      </c>
      <c r="N19" s="79">
        <v>0</v>
      </c>
      <c r="O19" s="79">
        <v>0</v>
      </c>
      <c r="P19" s="79">
        <v>0</v>
      </c>
      <c r="Q19" s="81">
        <v>0</v>
      </c>
      <c r="R19" s="81">
        <v>0</v>
      </c>
      <c r="S19" s="79">
        <v>0</v>
      </c>
      <c r="T19" s="79">
        <v>0</v>
      </c>
      <c r="U19" s="80">
        <v>0</v>
      </c>
      <c r="V19" s="81">
        <v>0</v>
      </c>
      <c r="W19" s="83">
        <v>0</v>
      </c>
    </row>
    <row r="20" spans="1:23" ht="15.75" thickBot="1" x14ac:dyDescent="0.3">
      <c r="A20" s="89" t="s">
        <v>168</v>
      </c>
      <c r="B20" s="313" t="s">
        <v>169</v>
      </c>
      <c r="C20" s="313"/>
      <c r="D20" s="78" t="s">
        <v>147</v>
      </c>
      <c r="E20" s="90">
        <v>0</v>
      </c>
      <c r="F20" s="90">
        <v>0</v>
      </c>
      <c r="G20" s="90">
        <v>0</v>
      </c>
      <c r="H20" s="91">
        <v>0</v>
      </c>
      <c r="I20" s="90">
        <v>0</v>
      </c>
      <c r="J20" s="90">
        <v>0</v>
      </c>
      <c r="K20" s="90">
        <v>0</v>
      </c>
      <c r="L20" s="91">
        <v>0</v>
      </c>
      <c r="M20" s="91">
        <v>0</v>
      </c>
      <c r="N20" s="90">
        <v>0</v>
      </c>
      <c r="O20" s="90">
        <v>0</v>
      </c>
      <c r="P20" s="90">
        <v>0</v>
      </c>
      <c r="Q20" s="91">
        <v>0</v>
      </c>
      <c r="R20" s="91">
        <v>0</v>
      </c>
      <c r="S20" s="90">
        <v>0</v>
      </c>
      <c r="T20" s="90">
        <v>0</v>
      </c>
      <c r="U20" s="90">
        <v>0</v>
      </c>
      <c r="V20" s="91">
        <v>0</v>
      </c>
      <c r="W20" s="92">
        <v>0</v>
      </c>
    </row>
    <row r="21" spans="1:23" ht="15.75" thickBot="1" x14ac:dyDescent="0.3">
      <c r="A21" s="93" t="s">
        <v>170</v>
      </c>
      <c r="B21" s="322" t="s">
        <v>34</v>
      </c>
      <c r="C21" s="94" t="s">
        <v>171</v>
      </c>
      <c r="D21" s="95" t="s">
        <v>172</v>
      </c>
      <c r="E21" s="96">
        <v>3.4688525700000001</v>
      </c>
      <c r="F21" s="96">
        <v>2.1702972900000002</v>
      </c>
      <c r="G21" s="80">
        <v>1.8871680900000003</v>
      </c>
      <c r="H21" s="91">
        <v>7.5263179500000001</v>
      </c>
      <c r="I21" s="96">
        <v>1.4827892100000004</v>
      </c>
      <c r="J21" s="96">
        <v>0</v>
      </c>
      <c r="K21" s="80">
        <v>0</v>
      </c>
      <c r="L21" s="91">
        <v>1.4827892100000004</v>
      </c>
      <c r="M21" s="97">
        <v>9.009107160000001</v>
      </c>
      <c r="N21" s="96">
        <v>0</v>
      </c>
      <c r="O21" s="96">
        <v>0</v>
      </c>
      <c r="P21" s="96">
        <v>0</v>
      </c>
      <c r="Q21" s="91">
        <v>0</v>
      </c>
      <c r="R21" s="97">
        <v>9.009107160000001</v>
      </c>
      <c r="S21" s="96">
        <v>0.76384899000000006</v>
      </c>
      <c r="T21" s="96">
        <v>1.7074530300000001</v>
      </c>
      <c r="U21" s="80">
        <v>3.1003447200000003</v>
      </c>
      <c r="V21" s="91">
        <v>5.5716467400000003</v>
      </c>
      <c r="W21" s="97">
        <v>14.580753900000001</v>
      </c>
    </row>
    <row r="22" spans="1:23" ht="15.75" thickBot="1" x14ac:dyDescent="0.3">
      <c r="A22" s="98" t="s">
        <v>173</v>
      </c>
      <c r="B22" s="323"/>
      <c r="C22" s="99" t="s">
        <v>174</v>
      </c>
      <c r="D22" s="100" t="s">
        <v>175</v>
      </c>
      <c r="E22" s="101">
        <v>9.52</v>
      </c>
      <c r="F22" s="101">
        <v>9.52</v>
      </c>
      <c r="G22" s="101">
        <v>9.52</v>
      </c>
      <c r="H22" s="101">
        <v>9.52</v>
      </c>
      <c r="I22" s="101">
        <v>9.52</v>
      </c>
      <c r="J22" s="101">
        <v>9.52</v>
      </c>
      <c r="K22" s="101">
        <v>9.52</v>
      </c>
      <c r="L22" s="101">
        <v>9.52</v>
      </c>
      <c r="M22" s="101">
        <v>9.52</v>
      </c>
      <c r="N22" s="101">
        <v>9.52</v>
      </c>
      <c r="O22" s="101">
        <v>9.52</v>
      </c>
      <c r="P22" s="101">
        <v>9.52</v>
      </c>
      <c r="Q22" s="101">
        <v>9.52</v>
      </c>
      <c r="R22" s="102">
        <v>9.52</v>
      </c>
      <c r="S22" s="101">
        <v>9.52</v>
      </c>
      <c r="T22" s="101">
        <v>9.52</v>
      </c>
      <c r="U22" s="101">
        <v>9.52</v>
      </c>
      <c r="V22" s="102">
        <v>9.52</v>
      </c>
      <c r="W22" s="102">
        <v>9.52</v>
      </c>
    </row>
    <row r="23" spans="1:23" ht="30" x14ac:dyDescent="0.25">
      <c r="A23" s="93" t="s">
        <v>176</v>
      </c>
      <c r="B23" s="324" t="s">
        <v>177</v>
      </c>
      <c r="C23" s="94" t="s">
        <v>178</v>
      </c>
      <c r="D23" s="95" t="s">
        <v>179</v>
      </c>
      <c r="E23" s="103">
        <v>56.584954246575336</v>
      </c>
      <c r="F23" s="103">
        <v>35.402534520547945</v>
      </c>
      <c r="G23" s="104">
        <v>30.784046849315072</v>
      </c>
      <c r="H23" s="105">
        <v>122.77153561643836</v>
      </c>
      <c r="I23" s="96">
        <v>24.18769835616439</v>
      </c>
      <c r="J23" s="96">
        <v>0</v>
      </c>
      <c r="K23" s="106">
        <v>0</v>
      </c>
      <c r="L23" s="105">
        <v>24.18769835616439</v>
      </c>
      <c r="M23" s="97">
        <v>146.95923397260276</v>
      </c>
      <c r="N23" s="96">
        <v>0</v>
      </c>
      <c r="O23" s="96">
        <v>0</v>
      </c>
      <c r="P23" s="96">
        <v>0</v>
      </c>
      <c r="Q23" s="105">
        <v>0</v>
      </c>
      <c r="R23" s="97">
        <v>146.95923397260276</v>
      </c>
      <c r="S23" s="96">
        <v>12.460131780821918</v>
      </c>
      <c r="T23" s="96">
        <v>27.85248136986301</v>
      </c>
      <c r="U23" s="106">
        <v>50.313744657534251</v>
      </c>
      <c r="V23" s="97">
        <v>90.626357808219183</v>
      </c>
      <c r="W23" s="97">
        <v>237.58559178082194</v>
      </c>
    </row>
    <row r="24" spans="1:23" ht="15.75" thickBot="1" x14ac:dyDescent="0.3">
      <c r="A24" s="77" t="s">
        <v>180</v>
      </c>
      <c r="B24" s="325"/>
      <c r="C24" s="107" t="s">
        <v>174</v>
      </c>
      <c r="D24" s="108" t="s">
        <v>181</v>
      </c>
      <c r="E24" s="109">
        <v>2461.25</v>
      </c>
      <c r="F24" s="109">
        <v>2461.25</v>
      </c>
      <c r="G24" s="109">
        <v>2461.25</v>
      </c>
      <c r="H24" s="109">
        <v>2461.25</v>
      </c>
      <c r="I24" s="109">
        <v>2461.25</v>
      </c>
      <c r="J24" s="109">
        <v>2461.25</v>
      </c>
      <c r="K24" s="109">
        <v>2461.25</v>
      </c>
      <c r="L24" s="109">
        <v>2461.25</v>
      </c>
      <c r="M24" s="109">
        <v>2461.25</v>
      </c>
      <c r="N24" s="109">
        <v>2461.25</v>
      </c>
      <c r="O24" s="109">
        <v>2461.25</v>
      </c>
      <c r="P24" s="109">
        <v>2461.25</v>
      </c>
      <c r="Q24" s="109">
        <v>2461.25</v>
      </c>
      <c r="R24" s="109">
        <v>2461.25</v>
      </c>
      <c r="S24" s="109">
        <v>2461.25</v>
      </c>
      <c r="T24" s="109">
        <v>2461.25</v>
      </c>
      <c r="U24" s="109">
        <v>2461.25</v>
      </c>
      <c r="V24" s="109">
        <v>2461.25</v>
      </c>
      <c r="W24" s="109">
        <v>2461.25</v>
      </c>
    </row>
    <row r="25" spans="1:23" ht="45.75" thickBot="1" x14ac:dyDescent="0.3">
      <c r="A25" s="110" t="s">
        <v>182</v>
      </c>
      <c r="B25" s="326"/>
      <c r="C25" s="111" t="s">
        <v>183</v>
      </c>
      <c r="D25" s="112" t="s">
        <v>184</v>
      </c>
      <c r="E25" s="113"/>
      <c r="F25" s="113"/>
      <c r="G25" s="114"/>
      <c r="H25" s="97">
        <v>0</v>
      </c>
      <c r="I25" s="113"/>
      <c r="J25" s="113"/>
      <c r="K25" s="114"/>
      <c r="L25" s="115">
        <v>0</v>
      </c>
      <c r="M25" s="97">
        <v>0</v>
      </c>
      <c r="N25" s="113"/>
      <c r="O25" s="113"/>
      <c r="P25" s="113">
        <v>0</v>
      </c>
      <c r="Q25" s="115">
        <v>0</v>
      </c>
      <c r="R25" s="97">
        <v>0</v>
      </c>
      <c r="S25" s="113"/>
      <c r="T25" s="113"/>
      <c r="U25" s="114"/>
      <c r="V25" s="115">
        <v>0</v>
      </c>
      <c r="W25" s="97">
        <v>0</v>
      </c>
    </row>
    <row r="26" spans="1:23" ht="45" x14ac:dyDescent="0.25">
      <c r="A26" s="116" t="s">
        <v>185</v>
      </c>
      <c r="B26" s="327" t="s">
        <v>186</v>
      </c>
      <c r="C26" s="117" t="s">
        <v>187</v>
      </c>
      <c r="D26" s="78" t="s">
        <v>188</v>
      </c>
      <c r="E26" s="118">
        <v>5.2913229999999999E-2</v>
      </c>
      <c r="F26" s="118">
        <v>3.3105309999999999E-2</v>
      </c>
      <c r="G26" s="80">
        <v>2.8786510000000001E-2</v>
      </c>
      <c r="H26" s="119">
        <v>0.11480505000000001</v>
      </c>
      <c r="I26" s="118">
        <v>2.2618190000000003E-2</v>
      </c>
      <c r="J26" s="118">
        <v>0</v>
      </c>
      <c r="K26" s="80">
        <v>0</v>
      </c>
      <c r="L26" s="119">
        <v>2.2618190000000003E-2</v>
      </c>
      <c r="M26" s="97">
        <v>0.13742324</v>
      </c>
      <c r="N26" s="118">
        <v>0</v>
      </c>
      <c r="O26" s="118">
        <v>0</v>
      </c>
      <c r="P26" s="118">
        <v>0</v>
      </c>
      <c r="Q26" s="119">
        <v>0</v>
      </c>
      <c r="R26" s="119">
        <v>0.13742324</v>
      </c>
      <c r="S26" s="118">
        <v>1.165161E-2</v>
      </c>
      <c r="T26" s="118">
        <v>2.6045169999999999E-2</v>
      </c>
      <c r="U26" s="80">
        <v>4.729208E-2</v>
      </c>
      <c r="V26" s="119">
        <v>8.4988859999999999E-2</v>
      </c>
      <c r="W26" s="97">
        <v>0.2224121</v>
      </c>
    </row>
    <row r="27" spans="1:23" ht="30" x14ac:dyDescent="0.25">
      <c r="A27" s="116" t="s">
        <v>189</v>
      </c>
      <c r="B27" s="327"/>
      <c r="C27" s="117" t="s">
        <v>190</v>
      </c>
      <c r="D27" s="78" t="s">
        <v>188</v>
      </c>
      <c r="E27" s="118"/>
      <c r="F27" s="118"/>
      <c r="G27" s="80"/>
      <c r="H27" s="119">
        <v>0</v>
      </c>
      <c r="I27" s="118">
        <v>0</v>
      </c>
      <c r="J27" s="118">
        <v>0</v>
      </c>
      <c r="K27" s="80">
        <v>0</v>
      </c>
      <c r="L27" s="119">
        <v>0</v>
      </c>
      <c r="M27" s="119">
        <v>0</v>
      </c>
      <c r="N27" s="118"/>
      <c r="O27" s="118"/>
      <c r="P27" s="118">
        <v>0</v>
      </c>
      <c r="Q27" s="119">
        <v>0</v>
      </c>
      <c r="R27" s="119">
        <v>0</v>
      </c>
      <c r="S27" s="118">
        <v>0</v>
      </c>
      <c r="T27" s="118">
        <v>0</v>
      </c>
      <c r="U27" s="80">
        <v>0</v>
      </c>
      <c r="V27" s="119">
        <v>0</v>
      </c>
      <c r="W27" s="120"/>
    </row>
    <row r="28" spans="1:23" ht="18" x14ac:dyDescent="0.25">
      <c r="A28" s="116" t="s">
        <v>191</v>
      </c>
      <c r="B28" s="328"/>
      <c r="C28" s="107" t="s">
        <v>174</v>
      </c>
      <c r="D28" s="108" t="s">
        <v>192</v>
      </c>
      <c r="E28" s="79">
        <v>30.66</v>
      </c>
      <c r="F28" s="79">
        <v>30.66</v>
      </c>
      <c r="G28" s="79">
        <v>30.66</v>
      </c>
      <c r="H28" s="79">
        <v>30.66</v>
      </c>
      <c r="I28" s="79">
        <v>30.66</v>
      </c>
      <c r="J28" s="79">
        <v>30.66</v>
      </c>
      <c r="K28" s="79">
        <v>30.66</v>
      </c>
      <c r="L28" s="79">
        <v>30.66</v>
      </c>
      <c r="M28" s="79">
        <v>30.66</v>
      </c>
      <c r="N28" s="79">
        <v>30.66</v>
      </c>
      <c r="O28" s="79">
        <v>30.66</v>
      </c>
      <c r="P28" s="79">
        <v>30.66</v>
      </c>
      <c r="Q28" s="79">
        <v>30.66</v>
      </c>
      <c r="R28" s="79">
        <v>30.66</v>
      </c>
      <c r="S28" s="79">
        <v>30.66</v>
      </c>
      <c r="T28" s="79">
        <v>30.66</v>
      </c>
      <c r="U28" s="79">
        <v>30.66</v>
      </c>
      <c r="V28" s="79">
        <v>30.66</v>
      </c>
      <c r="W28" s="79">
        <v>30.66</v>
      </c>
    </row>
    <row r="29" spans="1:23" x14ac:dyDescent="0.25">
      <c r="A29" s="121" t="s">
        <v>193</v>
      </c>
      <c r="B29" s="122"/>
      <c r="C29" s="123"/>
      <c r="D29" s="124"/>
      <c r="E29" s="125"/>
      <c r="F29" s="125"/>
      <c r="G29" s="125"/>
      <c r="H29" s="126">
        <v>0</v>
      </c>
      <c r="I29" s="125"/>
      <c r="J29" s="125"/>
      <c r="K29" s="125"/>
      <c r="L29" s="126">
        <v>0</v>
      </c>
      <c r="M29" s="126">
        <v>0</v>
      </c>
      <c r="N29" s="127"/>
      <c r="O29" s="125"/>
      <c r="P29" s="125"/>
      <c r="Q29" s="126">
        <v>0</v>
      </c>
      <c r="R29" s="127">
        <v>0</v>
      </c>
      <c r="S29" s="127"/>
      <c r="T29" s="125"/>
      <c r="U29" s="125"/>
      <c r="V29" s="126">
        <v>0</v>
      </c>
      <c r="W29" s="128">
        <v>0</v>
      </c>
    </row>
    <row r="30" spans="1:23" x14ac:dyDescent="0.25">
      <c r="A30" s="77">
        <v>1</v>
      </c>
      <c r="B30" s="329" t="s">
        <v>194</v>
      </c>
      <c r="C30" s="329"/>
      <c r="D30" s="108" t="s">
        <v>195</v>
      </c>
      <c r="E30" s="86">
        <v>139.26971863938357</v>
      </c>
      <c r="F30" s="86">
        <v>87.134488088698632</v>
      </c>
      <c r="G30" s="86">
        <v>75.767235307876717</v>
      </c>
      <c r="H30" s="82">
        <v>302.17144203595893</v>
      </c>
      <c r="I30" s="86">
        <v>59.531972579109606</v>
      </c>
      <c r="J30" s="86">
        <v>0</v>
      </c>
      <c r="K30" s="86">
        <v>0</v>
      </c>
      <c r="L30" s="81">
        <v>59.531972579109606</v>
      </c>
      <c r="M30" s="81">
        <v>361.70341461506854</v>
      </c>
      <c r="N30" s="86">
        <v>0</v>
      </c>
      <c r="O30" s="86">
        <v>0</v>
      </c>
      <c r="P30" s="86">
        <v>0</v>
      </c>
      <c r="Q30" s="81">
        <v>0</v>
      </c>
      <c r="R30" s="81">
        <v>361.70341461506854</v>
      </c>
      <c r="S30" s="86">
        <v>30.667499345547945</v>
      </c>
      <c r="T30" s="86">
        <v>68.551919771575342</v>
      </c>
      <c r="U30" s="86">
        <v>123.28870403835616</v>
      </c>
      <c r="V30" s="82">
        <v>222.50812315547944</v>
      </c>
      <c r="W30" s="83">
        <v>584.21153777054792</v>
      </c>
    </row>
    <row r="31" spans="1:23" x14ac:dyDescent="0.25">
      <c r="A31" s="88" t="s">
        <v>196</v>
      </c>
      <c r="B31" s="330" t="s">
        <v>177</v>
      </c>
      <c r="C31" s="331"/>
      <c r="D31" s="108" t="s">
        <v>195</v>
      </c>
      <c r="E31" s="79">
        <v>131.69200000000001</v>
      </c>
      <c r="F31" s="79">
        <v>95.611999999999995</v>
      </c>
      <c r="G31" s="79">
        <v>75.766999999999996</v>
      </c>
      <c r="H31" s="82">
        <v>303.07100000000003</v>
      </c>
      <c r="I31" s="79">
        <v>59.531999999999996</v>
      </c>
      <c r="J31" s="79">
        <v>0</v>
      </c>
      <c r="K31" s="79">
        <v>0</v>
      </c>
      <c r="L31" s="81">
        <v>59.531999999999996</v>
      </c>
      <c r="M31" s="81">
        <v>362.60300000000001</v>
      </c>
      <c r="N31" s="79">
        <v>0</v>
      </c>
      <c r="O31" s="79">
        <v>0</v>
      </c>
      <c r="P31" s="79">
        <v>0</v>
      </c>
      <c r="Q31" s="81">
        <v>0</v>
      </c>
      <c r="R31" s="81">
        <v>362.60300000000001</v>
      </c>
      <c r="S31" s="79">
        <v>30.667000000000002</v>
      </c>
      <c r="T31" s="79">
        <v>68.552000000000007</v>
      </c>
      <c r="U31" s="79">
        <v>123.83499999999999</v>
      </c>
      <c r="V31" s="82">
        <v>223.054</v>
      </c>
      <c r="W31" s="83">
        <v>585.65700000000004</v>
      </c>
    </row>
    <row r="32" spans="1:23" x14ac:dyDescent="0.25">
      <c r="A32" s="77">
        <v>2</v>
      </c>
      <c r="B32" s="329" t="s">
        <v>34</v>
      </c>
      <c r="C32" s="329"/>
      <c r="D32" s="108" t="s">
        <v>195</v>
      </c>
      <c r="E32" s="79">
        <v>33.023476466399998</v>
      </c>
      <c r="F32" s="79">
        <v>20.661230200800002</v>
      </c>
      <c r="G32" s="80">
        <v>17.965840216800004</v>
      </c>
      <c r="H32" s="82">
        <v>71.650546884000008</v>
      </c>
      <c r="I32" s="79">
        <v>14.116153279200004</v>
      </c>
      <c r="J32" s="79">
        <v>0</v>
      </c>
      <c r="K32" s="79">
        <v>0</v>
      </c>
      <c r="L32" s="82">
        <v>14.116153279200004</v>
      </c>
      <c r="M32" s="81">
        <v>85.766700163200014</v>
      </c>
      <c r="N32" s="79">
        <v>0</v>
      </c>
      <c r="O32" s="79">
        <v>0</v>
      </c>
      <c r="P32" s="79">
        <v>0</v>
      </c>
      <c r="Q32" s="82">
        <v>0</v>
      </c>
      <c r="R32" s="81">
        <v>85.766700163200014</v>
      </c>
      <c r="S32" s="79">
        <v>7.2718423848000002</v>
      </c>
      <c r="T32" s="79">
        <v>16.254952845600002</v>
      </c>
      <c r="U32" s="79">
        <v>29.515281734400002</v>
      </c>
      <c r="V32" s="82">
        <v>53.042076964800003</v>
      </c>
      <c r="W32" s="83">
        <v>138.80877712800003</v>
      </c>
    </row>
    <row r="33" spans="1:23" x14ac:dyDescent="0.25">
      <c r="A33" s="77">
        <v>3</v>
      </c>
      <c r="B33" s="320" t="s">
        <v>197</v>
      </c>
      <c r="C33" s="321"/>
      <c r="D33" s="108" t="s">
        <v>195</v>
      </c>
      <c r="E33" s="79">
        <v>4.5739999999999998</v>
      </c>
      <c r="F33" s="79">
        <v>4.5739999999999998</v>
      </c>
      <c r="G33" s="80">
        <v>4.5739999999999998</v>
      </c>
      <c r="H33" s="82">
        <v>13.722</v>
      </c>
      <c r="I33" s="79">
        <v>4.5739999999999998</v>
      </c>
      <c r="J33" s="79">
        <v>4.5739999999999998</v>
      </c>
      <c r="K33" s="79">
        <v>4.5739999999999998</v>
      </c>
      <c r="L33" s="82">
        <v>13.722</v>
      </c>
      <c r="M33" s="81">
        <v>27.443999999999999</v>
      </c>
      <c r="N33" s="79">
        <v>4.5739999999999998</v>
      </c>
      <c r="O33" s="79">
        <v>4.5739999999999998</v>
      </c>
      <c r="P33" s="79">
        <v>4.5739999999999998</v>
      </c>
      <c r="Q33" s="82">
        <v>13.722</v>
      </c>
      <c r="R33" s="81">
        <v>41.165999999999997</v>
      </c>
      <c r="S33" s="79">
        <v>4.5739999999999998</v>
      </c>
      <c r="T33" s="79">
        <v>4.5739999999999998</v>
      </c>
      <c r="U33" s="79">
        <v>4.5739999999999998</v>
      </c>
      <c r="V33" s="82">
        <v>13.722</v>
      </c>
      <c r="W33" s="83">
        <v>54.887999999999998</v>
      </c>
    </row>
    <row r="34" spans="1:23" x14ac:dyDescent="0.25">
      <c r="A34" s="77">
        <v>4</v>
      </c>
      <c r="B34" s="329" t="s">
        <v>198</v>
      </c>
      <c r="C34" s="329"/>
      <c r="D34" s="108" t="s">
        <v>195</v>
      </c>
      <c r="E34" s="79"/>
      <c r="F34" s="79"/>
      <c r="G34" s="80"/>
      <c r="H34" s="82">
        <v>0</v>
      </c>
      <c r="I34" s="79"/>
      <c r="J34" s="79"/>
      <c r="K34" s="79"/>
      <c r="L34" s="82">
        <v>0</v>
      </c>
      <c r="M34" s="81">
        <v>0</v>
      </c>
      <c r="N34" s="79"/>
      <c r="O34" s="79"/>
      <c r="P34" s="79"/>
      <c r="Q34" s="82">
        <v>0</v>
      </c>
      <c r="R34" s="81">
        <v>0</v>
      </c>
      <c r="S34" s="79"/>
      <c r="T34" s="79"/>
      <c r="U34" s="79"/>
      <c r="V34" s="82">
        <v>0</v>
      </c>
      <c r="W34" s="83">
        <v>0</v>
      </c>
    </row>
    <row r="35" spans="1:23" x14ac:dyDescent="0.25">
      <c r="A35" s="77">
        <v>5</v>
      </c>
      <c r="B35" s="329" t="s">
        <v>199</v>
      </c>
      <c r="C35" s="329"/>
      <c r="D35" s="108" t="s">
        <v>195</v>
      </c>
      <c r="E35" s="79">
        <v>89.719700000000003</v>
      </c>
      <c r="F35" s="79">
        <v>89.719700000000003</v>
      </c>
      <c r="G35" s="80">
        <v>89.719700000000003</v>
      </c>
      <c r="H35" s="82">
        <v>269.15910000000002</v>
      </c>
      <c r="I35" s="79">
        <v>163.07900000000001</v>
      </c>
      <c r="J35" s="79">
        <v>8.6780000000000008</v>
      </c>
      <c r="K35" s="79">
        <v>8.6780000000000008</v>
      </c>
      <c r="L35" s="82">
        <v>180.435</v>
      </c>
      <c r="M35" s="81">
        <v>449.59410000000003</v>
      </c>
      <c r="N35" s="79">
        <v>8.6780000000000008</v>
      </c>
      <c r="O35" s="79">
        <v>8.6780000000000008</v>
      </c>
      <c r="P35" s="79">
        <v>8.6780000000000008</v>
      </c>
      <c r="Q35" s="82">
        <v>26.034000000000002</v>
      </c>
      <c r="R35" s="81">
        <v>451.79178000000002</v>
      </c>
      <c r="S35" s="79">
        <v>55.312200000000004</v>
      </c>
      <c r="T35" s="79">
        <v>89.719700000000003</v>
      </c>
      <c r="U35" s="79">
        <v>89.719700000000003</v>
      </c>
      <c r="V35" s="82">
        <v>234.7516</v>
      </c>
      <c r="W35" s="83">
        <v>686.54337999999996</v>
      </c>
    </row>
    <row r="36" spans="1:23" x14ac:dyDescent="0.25">
      <c r="A36" s="77"/>
      <c r="B36" s="320" t="s">
        <v>200</v>
      </c>
      <c r="C36" s="321"/>
      <c r="D36" s="108" t="s">
        <v>195</v>
      </c>
      <c r="E36" s="79">
        <v>81.041700000000006</v>
      </c>
      <c r="F36" s="79">
        <v>81.041700000000006</v>
      </c>
      <c r="G36" s="80">
        <v>81.041700000000006</v>
      </c>
      <c r="H36" s="82">
        <v>243.12510000000003</v>
      </c>
      <c r="I36" s="79">
        <v>154.40100000000001</v>
      </c>
      <c r="J36" s="79"/>
      <c r="K36" s="79"/>
      <c r="L36" s="82">
        <v>154.40100000000001</v>
      </c>
      <c r="M36" s="81">
        <v>397.52610000000004</v>
      </c>
      <c r="N36" s="79"/>
      <c r="O36" s="79"/>
      <c r="P36" s="79"/>
      <c r="Q36" s="82">
        <v>0</v>
      </c>
      <c r="R36" s="81">
        <v>397.52610000000004</v>
      </c>
      <c r="S36" s="79">
        <v>46.6342</v>
      </c>
      <c r="T36" s="79">
        <v>81.041700000000006</v>
      </c>
      <c r="U36" s="79">
        <v>81.041700000000006</v>
      </c>
      <c r="V36" s="82">
        <v>208.7176</v>
      </c>
      <c r="W36" s="83">
        <v>606.24369999999999</v>
      </c>
    </row>
    <row r="37" spans="1:23" x14ac:dyDescent="0.25">
      <c r="A37" s="129"/>
      <c r="B37" s="320" t="s">
        <v>201</v>
      </c>
      <c r="C37" s="321" t="s">
        <v>202</v>
      </c>
      <c r="D37" s="108" t="s">
        <v>195</v>
      </c>
      <c r="E37" s="79">
        <v>8.6780000000000008</v>
      </c>
      <c r="F37" s="79">
        <v>8.6780000000000008</v>
      </c>
      <c r="G37" s="80">
        <v>8.6780000000000008</v>
      </c>
      <c r="H37" s="82">
        <v>26.034000000000002</v>
      </c>
      <c r="I37" s="79">
        <v>8.6780000000000008</v>
      </c>
      <c r="J37" s="79">
        <v>8.6780000000000008</v>
      </c>
      <c r="K37" s="79">
        <v>8.6780000000000008</v>
      </c>
      <c r="L37" s="82">
        <v>26.034000000000002</v>
      </c>
      <c r="M37" s="81">
        <v>52.068000000000005</v>
      </c>
      <c r="N37" s="79">
        <v>8.6780000000000008</v>
      </c>
      <c r="O37" s="79">
        <v>8.6780000000000008</v>
      </c>
      <c r="P37" s="79">
        <v>8.6780000000000008</v>
      </c>
      <c r="Q37" s="82">
        <v>26.034000000000002</v>
      </c>
      <c r="R37" s="81">
        <v>54.265680000000003</v>
      </c>
      <c r="S37" s="79">
        <v>8.6780000000000008</v>
      </c>
      <c r="T37" s="79">
        <v>8.6780000000000008</v>
      </c>
      <c r="U37" s="79">
        <v>8.6780000000000008</v>
      </c>
      <c r="V37" s="82">
        <v>26.034000000000002</v>
      </c>
      <c r="W37" s="83">
        <v>80.299680000000009</v>
      </c>
    </row>
    <row r="38" spans="1:23" x14ac:dyDescent="0.25">
      <c r="A38" s="129" t="s">
        <v>154</v>
      </c>
      <c r="B38" s="320" t="s">
        <v>203</v>
      </c>
      <c r="C38" s="321"/>
      <c r="D38" s="108" t="s">
        <v>195</v>
      </c>
      <c r="E38" s="79">
        <v>27.0953494</v>
      </c>
      <c r="F38" s="79">
        <v>27.0953494</v>
      </c>
      <c r="G38" s="80">
        <v>27.0953494</v>
      </c>
      <c r="H38" s="82">
        <v>81.286048199999996</v>
      </c>
      <c r="I38" s="79">
        <v>49.249858000000003</v>
      </c>
      <c r="J38" s="79">
        <v>2.6207560000000001</v>
      </c>
      <c r="K38" s="79">
        <v>2.6207560000000001</v>
      </c>
      <c r="L38" s="82">
        <v>54.491370000000003</v>
      </c>
      <c r="M38" s="81">
        <v>135.7774182</v>
      </c>
      <c r="N38" s="79">
        <v>2.6207560000000001</v>
      </c>
      <c r="O38" s="79">
        <v>2.6207560000000001</v>
      </c>
      <c r="P38" s="79">
        <v>2.6207560000000001</v>
      </c>
      <c r="Q38" s="82">
        <v>7.8622680000000003</v>
      </c>
      <c r="R38" s="81">
        <v>143.6396862</v>
      </c>
      <c r="S38" s="79">
        <v>16.704284399999999</v>
      </c>
      <c r="T38" s="79">
        <v>27.0779934</v>
      </c>
      <c r="U38" s="79">
        <v>27.0779934</v>
      </c>
      <c r="V38" s="82">
        <v>70.8602712</v>
      </c>
      <c r="W38" s="83">
        <v>214.4999574</v>
      </c>
    </row>
    <row r="39" spans="1:23" x14ac:dyDescent="0.25">
      <c r="A39" s="129"/>
      <c r="B39" s="130" t="s">
        <v>200</v>
      </c>
      <c r="C39" s="131"/>
      <c r="D39" s="108" t="s">
        <v>195</v>
      </c>
      <c r="E39" s="79">
        <v>24.4745934</v>
      </c>
      <c r="F39" s="79">
        <v>24.4745934</v>
      </c>
      <c r="G39" s="80">
        <v>24.4745934</v>
      </c>
      <c r="H39" s="82">
        <v>73.423780199999996</v>
      </c>
      <c r="I39" s="79">
        <v>46.629102000000003</v>
      </c>
      <c r="J39" s="79">
        <v>0</v>
      </c>
      <c r="K39" s="79">
        <v>0</v>
      </c>
      <c r="L39" s="82">
        <v>46.629102000000003</v>
      </c>
      <c r="M39" s="81">
        <v>120.0528822</v>
      </c>
      <c r="N39" s="79">
        <v>0</v>
      </c>
      <c r="O39" s="79">
        <v>0</v>
      </c>
      <c r="P39" s="79">
        <v>0</v>
      </c>
      <c r="Q39" s="82">
        <v>0</v>
      </c>
      <c r="R39" s="81">
        <v>120.0528822</v>
      </c>
      <c r="S39" s="79">
        <v>14.083528399999999</v>
      </c>
      <c r="T39" s="79">
        <v>24.4745934</v>
      </c>
      <c r="U39" s="79">
        <v>24.4745934</v>
      </c>
      <c r="V39" s="82">
        <v>63.032715199999998</v>
      </c>
      <c r="W39" s="83">
        <v>183.08559739999998</v>
      </c>
    </row>
    <row r="40" spans="1:23" x14ac:dyDescent="0.25">
      <c r="A40" s="77"/>
      <c r="B40" s="320" t="s">
        <v>204</v>
      </c>
      <c r="C40" s="321" t="s">
        <v>202</v>
      </c>
      <c r="D40" s="108" t="s">
        <v>195</v>
      </c>
      <c r="E40" s="79">
        <v>2.6207560000000001</v>
      </c>
      <c r="F40" s="79">
        <v>2.6207560000000001</v>
      </c>
      <c r="G40" s="80">
        <v>2.6207560000000001</v>
      </c>
      <c r="H40" s="82">
        <v>7.8622680000000003</v>
      </c>
      <c r="I40" s="79">
        <v>2.6207560000000001</v>
      </c>
      <c r="J40" s="79">
        <v>2.6207560000000001</v>
      </c>
      <c r="K40" s="79">
        <v>2.6207560000000001</v>
      </c>
      <c r="L40" s="82">
        <v>7.8622680000000003</v>
      </c>
      <c r="M40" s="81">
        <v>15.724536000000001</v>
      </c>
      <c r="N40" s="79">
        <v>2.6207560000000001</v>
      </c>
      <c r="O40" s="79">
        <v>2.6207560000000001</v>
      </c>
      <c r="P40" s="79">
        <v>2.6207560000000001</v>
      </c>
      <c r="Q40" s="82">
        <v>7.8622680000000003</v>
      </c>
      <c r="R40" s="81">
        <v>23.586804000000001</v>
      </c>
      <c r="S40" s="79">
        <v>2.6207560000000001</v>
      </c>
      <c r="T40" s="79">
        <v>2.6034000000000002</v>
      </c>
      <c r="U40" s="79">
        <v>2.6034000000000002</v>
      </c>
      <c r="V40" s="82">
        <v>7.8275560000000013</v>
      </c>
      <c r="W40" s="83">
        <v>31.414360000000002</v>
      </c>
    </row>
    <row r="41" spans="1:23" x14ac:dyDescent="0.25">
      <c r="A41" s="77">
        <v>7</v>
      </c>
      <c r="B41" s="130" t="s">
        <v>100</v>
      </c>
      <c r="C41" s="131"/>
      <c r="D41" s="108" t="s">
        <v>126</v>
      </c>
      <c r="E41" s="79">
        <v>0.28843782359999998</v>
      </c>
      <c r="F41" s="79">
        <v>0.18046192920000001</v>
      </c>
      <c r="G41" s="80">
        <v>0.15691951320000003</v>
      </c>
      <c r="H41" s="82">
        <v>0.62581926599999993</v>
      </c>
      <c r="I41" s="79">
        <v>0.12329509080000002</v>
      </c>
      <c r="J41" s="79">
        <v>0</v>
      </c>
      <c r="K41" s="79">
        <v>0</v>
      </c>
      <c r="L41" s="82">
        <v>0.12329509080000002</v>
      </c>
      <c r="M41" s="81">
        <v>0.74911435679999994</v>
      </c>
      <c r="N41" s="79"/>
      <c r="O41" s="79"/>
      <c r="P41" s="79"/>
      <c r="Q41" s="82">
        <v>0</v>
      </c>
      <c r="R41" s="81">
        <v>0.74911435679999994</v>
      </c>
      <c r="S41" s="79">
        <v>6.3514645199999997E-2</v>
      </c>
      <c r="T41" s="79">
        <v>0.14197606439999999</v>
      </c>
      <c r="U41" s="79">
        <v>0.25779610559999999</v>
      </c>
      <c r="V41" s="82">
        <v>0.46328681519999998</v>
      </c>
      <c r="W41" s="83">
        <v>1.2124011719999999</v>
      </c>
    </row>
    <row r="42" spans="1:23" x14ac:dyDescent="0.25">
      <c r="A42" s="77">
        <v>8</v>
      </c>
      <c r="B42" s="130" t="s">
        <v>186</v>
      </c>
      <c r="C42" s="131"/>
      <c r="D42" s="108" t="s">
        <v>126</v>
      </c>
      <c r="E42" s="79">
        <v>1.6223196317999999</v>
      </c>
      <c r="F42" s="79">
        <v>1.0150088045999999</v>
      </c>
      <c r="G42" s="80">
        <v>0.88259439660000005</v>
      </c>
      <c r="H42" s="82">
        <v>3.5199228329999999</v>
      </c>
      <c r="I42" s="79">
        <v>0.69347370540000008</v>
      </c>
      <c r="J42" s="79">
        <v>0</v>
      </c>
      <c r="K42" s="79">
        <v>0</v>
      </c>
      <c r="L42" s="82">
        <v>0.69347370540000008</v>
      </c>
      <c r="M42" s="81">
        <v>4.2133965383999996</v>
      </c>
      <c r="N42" s="79">
        <v>0</v>
      </c>
      <c r="O42" s="79">
        <v>0</v>
      </c>
      <c r="P42" s="79">
        <v>0</v>
      </c>
      <c r="Q42" s="82">
        <v>0</v>
      </c>
      <c r="R42" s="81">
        <v>4.2133965383999996</v>
      </c>
      <c r="S42" s="79">
        <v>0.35723836259999997</v>
      </c>
      <c r="T42" s="79">
        <v>0.79854491220000001</v>
      </c>
      <c r="U42" s="79">
        <v>1.4499751728000001</v>
      </c>
      <c r="V42" s="82">
        <v>2.6057584476000004</v>
      </c>
      <c r="W42" s="83">
        <v>6.819154986</v>
      </c>
    </row>
    <row r="43" spans="1:23" x14ac:dyDescent="0.25">
      <c r="A43" s="77">
        <v>9</v>
      </c>
      <c r="B43" s="329" t="s">
        <v>205</v>
      </c>
      <c r="C43" s="329"/>
      <c r="D43" s="108" t="s">
        <v>195</v>
      </c>
      <c r="E43" s="86">
        <v>17.824826891068493</v>
      </c>
      <c r="F43" s="86">
        <v>12.681735381589043</v>
      </c>
      <c r="G43" s="86">
        <v>11.560366575013699</v>
      </c>
      <c r="H43" s="82">
        <v>42.066928847671235</v>
      </c>
      <c r="I43" s="86">
        <v>9.9587731608767136</v>
      </c>
      <c r="J43" s="86">
        <v>0</v>
      </c>
      <c r="K43" s="86">
        <v>0</v>
      </c>
      <c r="L43" s="82">
        <v>9.9587731608767136</v>
      </c>
      <c r="M43" s="81">
        <v>52.025702008547952</v>
      </c>
      <c r="N43" s="86">
        <v>0</v>
      </c>
      <c r="O43" s="86">
        <v>0</v>
      </c>
      <c r="P43" s="86">
        <v>0</v>
      </c>
      <c r="Q43" s="82">
        <v>0</v>
      </c>
      <c r="R43" s="81">
        <v>52.025702008547952</v>
      </c>
      <c r="S43" s="86">
        <v>5.0683199963835621</v>
      </c>
      <c r="T43" s="86">
        <v>10.84858247660274</v>
      </c>
      <c r="U43" s="86">
        <v>16.302177202849315</v>
      </c>
      <c r="V43" s="82">
        <v>32.219079675835616</v>
      </c>
      <c r="W43" s="83">
        <v>84.244781684383568</v>
      </c>
    </row>
    <row r="44" spans="1:23" x14ac:dyDescent="0.25">
      <c r="A44" s="88" t="s">
        <v>206</v>
      </c>
      <c r="B44" s="318" t="s">
        <v>207</v>
      </c>
      <c r="C44" s="319"/>
      <c r="D44" s="108" t="s">
        <v>195</v>
      </c>
      <c r="E44" s="79">
        <v>0</v>
      </c>
      <c r="F44" s="79">
        <v>0</v>
      </c>
      <c r="G44" s="79">
        <v>0</v>
      </c>
      <c r="H44" s="82">
        <v>0</v>
      </c>
      <c r="I44" s="79">
        <v>0</v>
      </c>
      <c r="J44" s="79">
        <v>0</v>
      </c>
      <c r="K44" s="79">
        <v>0</v>
      </c>
      <c r="L44" s="82">
        <v>0</v>
      </c>
      <c r="M44" s="81">
        <v>0</v>
      </c>
      <c r="N44" s="79">
        <v>0</v>
      </c>
      <c r="O44" s="79">
        <v>0</v>
      </c>
      <c r="P44" s="79">
        <v>0</v>
      </c>
      <c r="Q44" s="82">
        <v>0</v>
      </c>
      <c r="R44" s="81">
        <v>0</v>
      </c>
      <c r="S44" s="79"/>
      <c r="T44" s="79"/>
      <c r="U44" s="79"/>
      <c r="V44" s="82">
        <v>0</v>
      </c>
      <c r="W44" s="83">
        <v>0</v>
      </c>
    </row>
    <row r="45" spans="1:23" x14ac:dyDescent="0.25">
      <c r="A45" s="88" t="s">
        <v>208</v>
      </c>
      <c r="B45" s="318" t="s">
        <v>209</v>
      </c>
      <c r="C45" s="334"/>
      <c r="D45" s="108" t="s">
        <v>195</v>
      </c>
      <c r="E45" s="79">
        <v>0</v>
      </c>
      <c r="F45" s="79">
        <v>0</v>
      </c>
      <c r="G45" s="79">
        <v>0</v>
      </c>
      <c r="H45" s="82">
        <v>0</v>
      </c>
      <c r="I45" s="79">
        <v>0</v>
      </c>
      <c r="J45" s="79">
        <v>0</v>
      </c>
      <c r="K45" s="79">
        <v>0</v>
      </c>
      <c r="L45" s="82">
        <v>0</v>
      </c>
      <c r="M45" s="81">
        <v>0</v>
      </c>
      <c r="N45" s="79">
        <v>0</v>
      </c>
      <c r="O45" s="79">
        <v>0</v>
      </c>
      <c r="P45" s="79">
        <v>0</v>
      </c>
      <c r="Q45" s="82">
        <v>0</v>
      </c>
      <c r="R45" s="81">
        <v>0</v>
      </c>
      <c r="S45" s="79">
        <v>0</v>
      </c>
      <c r="T45" s="79">
        <v>0</v>
      </c>
      <c r="U45" s="79">
        <v>0</v>
      </c>
      <c r="V45" s="82">
        <v>0</v>
      </c>
      <c r="W45" s="83">
        <v>0</v>
      </c>
    </row>
    <row r="46" spans="1:23" x14ac:dyDescent="0.25">
      <c r="A46" s="88" t="s">
        <v>210</v>
      </c>
      <c r="B46" s="318" t="s">
        <v>211</v>
      </c>
      <c r="C46" s="334"/>
      <c r="D46" s="108" t="s">
        <v>195</v>
      </c>
      <c r="E46" s="79">
        <v>0</v>
      </c>
      <c r="F46" s="79">
        <v>0</v>
      </c>
      <c r="G46" s="79">
        <v>0</v>
      </c>
      <c r="H46" s="82">
        <v>0</v>
      </c>
      <c r="I46" s="79">
        <v>0</v>
      </c>
      <c r="J46" s="79">
        <v>0</v>
      </c>
      <c r="K46" s="79">
        <v>0</v>
      </c>
      <c r="L46" s="82">
        <v>0</v>
      </c>
      <c r="M46" s="81">
        <v>0</v>
      </c>
      <c r="N46" s="79">
        <v>0</v>
      </c>
      <c r="O46" s="79">
        <v>0</v>
      </c>
      <c r="P46" s="79">
        <v>0</v>
      </c>
      <c r="Q46" s="82">
        <v>0</v>
      </c>
      <c r="R46" s="81">
        <v>0</v>
      </c>
      <c r="S46" s="79">
        <v>0</v>
      </c>
      <c r="T46" s="79">
        <v>0</v>
      </c>
      <c r="U46" s="79">
        <v>0</v>
      </c>
      <c r="V46" s="82">
        <v>0</v>
      </c>
      <c r="W46" s="83">
        <v>0</v>
      </c>
    </row>
    <row r="47" spans="1:23" x14ac:dyDescent="0.25">
      <c r="A47" s="88" t="s">
        <v>212</v>
      </c>
      <c r="B47" s="329" t="s">
        <v>213</v>
      </c>
      <c r="C47" s="329"/>
      <c r="D47" s="108" t="s">
        <v>195</v>
      </c>
      <c r="E47" s="79"/>
      <c r="F47" s="79"/>
      <c r="G47" s="79"/>
      <c r="H47" s="82">
        <v>0</v>
      </c>
      <c r="I47" s="79"/>
      <c r="J47" s="79">
        <v>0</v>
      </c>
      <c r="K47" s="79">
        <v>0</v>
      </c>
      <c r="L47" s="82">
        <v>0</v>
      </c>
      <c r="M47" s="81">
        <v>0</v>
      </c>
      <c r="N47" s="79">
        <v>0</v>
      </c>
      <c r="O47" s="79">
        <v>0</v>
      </c>
      <c r="P47" s="79">
        <v>0</v>
      </c>
      <c r="Q47" s="82">
        <v>0</v>
      </c>
      <c r="R47" s="81">
        <v>0</v>
      </c>
      <c r="S47" s="79">
        <v>0</v>
      </c>
      <c r="T47" s="79">
        <v>0</v>
      </c>
      <c r="U47" s="79">
        <v>0</v>
      </c>
      <c r="V47" s="82">
        <v>0</v>
      </c>
      <c r="W47" s="83">
        <v>0</v>
      </c>
    </row>
    <row r="48" spans="1:23" x14ac:dyDescent="0.25">
      <c r="A48" s="88"/>
      <c r="B48" s="335" t="s">
        <v>214</v>
      </c>
      <c r="C48" s="335"/>
      <c r="D48" s="108" t="s">
        <v>195</v>
      </c>
      <c r="E48" s="79"/>
      <c r="F48" s="79"/>
      <c r="G48" s="79"/>
      <c r="H48" s="82">
        <v>0</v>
      </c>
      <c r="I48" s="79"/>
      <c r="J48" s="79">
        <v>0</v>
      </c>
      <c r="K48" s="79">
        <v>0</v>
      </c>
      <c r="L48" s="82">
        <v>0</v>
      </c>
      <c r="M48" s="81">
        <v>0</v>
      </c>
      <c r="N48" s="79">
        <v>0</v>
      </c>
      <c r="O48" s="79">
        <v>0</v>
      </c>
      <c r="P48" s="79">
        <v>0</v>
      </c>
      <c r="Q48" s="82">
        <v>0</v>
      </c>
      <c r="R48" s="81">
        <v>0</v>
      </c>
      <c r="S48" s="79">
        <v>0</v>
      </c>
      <c r="T48" s="79">
        <v>0</v>
      </c>
      <c r="U48" s="79">
        <v>0</v>
      </c>
      <c r="V48" s="82">
        <v>0</v>
      </c>
      <c r="W48" s="83">
        <v>0</v>
      </c>
    </row>
    <row r="49" spans="1:23" x14ac:dyDescent="0.25">
      <c r="A49" s="88" t="s">
        <v>215</v>
      </c>
      <c r="B49" s="318" t="s">
        <v>216</v>
      </c>
      <c r="C49" s="319"/>
      <c r="D49" s="108" t="s">
        <v>195</v>
      </c>
      <c r="E49" s="79">
        <v>13.738826891068493</v>
      </c>
      <c r="F49" s="79">
        <v>8.5957353815890425</v>
      </c>
      <c r="G49" s="79">
        <v>7.4743665750136996</v>
      </c>
      <c r="H49" s="82">
        <v>29.808928847671236</v>
      </c>
      <c r="I49" s="79">
        <v>5.8727731608767142</v>
      </c>
      <c r="J49" s="79">
        <v>0</v>
      </c>
      <c r="K49" s="79">
        <v>0</v>
      </c>
      <c r="L49" s="82">
        <v>5.8727731608767142</v>
      </c>
      <c r="M49" s="81">
        <v>35.681702008547951</v>
      </c>
      <c r="N49" s="79">
        <v>0</v>
      </c>
      <c r="O49" s="79">
        <v>0</v>
      </c>
      <c r="P49" s="79">
        <v>0</v>
      </c>
      <c r="Q49" s="82">
        <v>0</v>
      </c>
      <c r="R49" s="81">
        <v>35.681702008547951</v>
      </c>
      <c r="S49" s="79">
        <v>3.025319996383562</v>
      </c>
      <c r="T49" s="79">
        <v>6.7625824766027387</v>
      </c>
      <c r="U49" s="79">
        <v>12.216177202849316</v>
      </c>
      <c r="V49" s="82">
        <v>22.004079675835616</v>
      </c>
      <c r="W49" s="83">
        <v>57.685781684383571</v>
      </c>
    </row>
    <row r="50" spans="1:23" x14ac:dyDescent="0.25">
      <c r="A50" s="88" t="s">
        <v>217</v>
      </c>
      <c r="B50" s="329" t="s">
        <v>218</v>
      </c>
      <c r="C50" s="329"/>
      <c r="D50" s="108" t="s">
        <v>195</v>
      </c>
      <c r="E50" s="79">
        <v>4.0860000000000003</v>
      </c>
      <c r="F50" s="79">
        <v>4.0860000000000003</v>
      </c>
      <c r="G50" s="79">
        <v>4.0860000000000003</v>
      </c>
      <c r="H50" s="82">
        <v>12.258000000000001</v>
      </c>
      <c r="I50" s="79">
        <v>4.0860000000000003</v>
      </c>
      <c r="J50" s="79">
        <v>0</v>
      </c>
      <c r="K50" s="79">
        <v>0</v>
      </c>
      <c r="L50" s="82">
        <v>4.0860000000000003</v>
      </c>
      <c r="M50" s="81">
        <v>16.344000000000001</v>
      </c>
      <c r="N50" s="79">
        <v>0</v>
      </c>
      <c r="O50" s="79">
        <v>0</v>
      </c>
      <c r="P50" s="79">
        <v>0</v>
      </c>
      <c r="Q50" s="82">
        <v>0</v>
      </c>
      <c r="R50" s="81">
        <v>16.344000000000001</v>
      </c>
      <c r="S50" s="79">
        <v>2.0430000000000001</v>
      </c>
      <c r="T50" s="79">
        <v>4.0860000000000003</v>
      </c>
      <c r="U50" s="79">
        <v>4.0860000000000003</v>
      </c>
      <c r="V50" s="82">
        <v>10.215</v>
      </c>
      <c r="W50" s="83">
        <v>26.559000000000001</v>
      </c>
    </row>
    <row r="51" spans="1:23" x14ac:dyDescent="0.25">
      <c r="A51" s="77"/>
      <c r="B51" s="335" t="s">
        <v>219</v>
      </c>
      <c r="C51" s="335"/>
      <c r="D51" s="108" t="s">
        <v>195</v>
      </c>
      <c r="E51" s="79">
        <v>0</v>
      </c>
      <c r="F51" s="79">
        <v>0</v>
      </c>
      <c r="G51" s="79">
        <v>0</v>
      </c>
      <c r="H51" s="82">
        <v>0</v>
      </c>
      <c r="I51" s="79">
        <v>0</v>
      </c>
      <c r="J51" s="79">
        <v>0</v>
      </c>
      <c r="K51" s="79">
        <v>0</v>
      </c>
      <c r="L51" s="82">
        <v>0</v>
      </c>
      <c r="M51" s="81">
        <v>0</v>
      </c>
      <c r="N51" s="79">
        <v>0</v>
      </c>
      <c r="O51" s="79">
        <v>0</v>
      </c>
      <c r="P51" s="79">
        <v>0</v>
      </c>
      <c r="Q51" s="82">
        <v>0</v>
      </c>
      <c r="R51" s="81">
        <v>0</v>
      </c>
      <c r="S51" s="79"/>
      <c r="T51" s="79"/>
      <c r="U51" s="79"/>
      <c r="V51" s="82">
        <v>0</v>
      </c>
      <c r="W51" s="83">
        <v>0</v>
      </c>
    </row>
    <row r="52" spans="1:23" x14ac:dyDescent="0.25">
      <c r="A52" s="77"/>
      <c r="B52" s="332" t="s">
        <v>220</v>
      </c>
      <c r="C52" s="333"/>
      <c r="D52" s="108" t="s">
        <v>195</v>
      </c>
      <c r="E52" s="79">
        <v>0</v>
      </c>
      <c r="F52" s="79">
        <v>0</v>
      </c>
      <c r="G52" s="79">
        <v>0</v>
      </c>
      <c r="H52" s="82">
        <v>0</v>
      </c>
      <c r="I52" s="79">
        <v>0</v>
      </c>
      <c r="J52" s="79">
        <v>0</v>
      </c>
      <c r="K52" s="79">
        <v>0</v>
      </c>
      <c r="L52" s="82">
        <v>0</v>
      </c>
      <c r="M52" s="81">
        <v>0</v>
      </c>
      <c r="N52" s="79">
        <v>0</v>
      </c>
      <c r="O52" s="79">
        <v>0</v>
      </c>
      <c r="P52" s="79">
        <v>0</v>
      </c>
      <c r="Q52" s="82">
        <v>0</v>
      </c>
      <c r="R52" s="81">
        <v>0</v>
      </c>
      <c r="S52" s="79"/>
      <c r="T52" s="79">
        <v>0</v>
      </c>
      <c r="U52" s="79">
        <v>0</v>
      </c>
      <c r="V52" s="82">
        <v>0</v>
      </c>
      <c r="W52" s="83">
        <v>0</v>
      </c>
    </row>
    <row r="53" spans="1:23" x14ac:dyDescent="0.25">
      <c r="A53" s="77"/>
      <c r="B53" s="332" t="s">
        <v>221</v>
      </c>
      <c r="C53" s="333"/>
      <c r="D53" s="108" t="s">
        <v>195</v>
      </c>
      <c r="E53" s="79">
        <v>0</v>
      </c>
      <c r="F53" s="79">
        <v>0</v>
      </c>
      <c r="G53" s="79">
        <v>0</v>
      </c>
      <c r="H53" s="82">
        <v>0</v>
      </c>
      <c r="I53" s="79">
        <v>0</v>
      </c>
      <c r="J53" s="79">
        <v>0</v>
      </c>
      <c r="K53" s="79">
        <v>0</v>
      </c>
      <c r="L53" s="82">
        <v>0</v>
      </c>
      <c r="M53" s="81">
        <v>0</v>
      </c>
      <c r="N53" s="79">
        <v>0</v>
      </c>
      <c r="O53" s="79">
        <v>0</v>
      </c>
      <c r="P53" s="79">
        <v>0</v>
      </c>
      <c r="Q53" s="82">
        <v>0</v>
      </c>
      <c r="R53" s="81">
        <v>0</v>
      </c>
      <c r="S53" s="79">
        <v>0</v>
      </c>
      <c r="T53" s="79"/>
      <c r="U53" s="79"/>
      <c r="V53" s="82">
        <v>0</v>
      </c>
      <c r="W53" s="83">
        <v>0</v>
      </c>
    </row>
    <row r="54" spans="1:23" x14ac:dyDescent="0.25">
      <c r="A54" s="77"/>
      <c r="B54" s="132" t="s">
        <v>222</v>
      </c>
      <c r="C54" s="133"/>
      <c r="D54" s="108" t="s">
        <v>195</v>
      </c>
      <c r="E54" s="79">
        <v>4.0860000000000003</v>
      </c>
      <c r="F54" s="79">
        <v>4.0860000000000003</v>
      </c>
      <c r="G54" s="79">
        <v>4.0860000000000003</v>
      </c>
      <c r="H54" s="82">
        <v>12.258000000000001</v>
      </c>
      <c r="I54" s="79">
        <v>4.0860000000000003</v>
      </c>
      <c r="J54" s="79">
        <v>0</v>
      </c>
      <c r="K54" s="79">
        <v>0</v>
      </c>
      <c r="L54" s="82">
        <v>4.0860000000000003</v>
      </c>
      <c r="M54" s="81">
        <v>16.344000000000001</v>
      </c>
      <c r="N54" s="79">
        <v>0</v>
      </c>
      <c r="O54" s="79">
        <v>0</v>
      </c>
      <c r="P54" s="79">
        <v>0</v>
      </c>
      <c r="Q54" s="82">
        <v>0</v>
      </c>
      <c r="R54" s="81">
        <v>16.344000000000001</v>
      </c>
      <c r="S54" s="79">
        <v>2.0430000000000001</v>
      </c>
      <c r="T54" s="79">
        <v>4.0860000000000003</v>
      </c>
      <c r="U54" s="79">
        <v>4.0860000000000003</v>
      </c>
      <c r="V54" s="82">
        <v>10.215</v>
      </c>
      <c r="W54" s="83">
        <v>26.559000000000001</v>
      </c>
    </row>
    <row r="55" spans="1:23" x14ac:dyDescent="0.25">
      <c r="A55" s="88" t="s">
        <v>223</v>
      </c>
      <c r="B55" s="329" t="s">
        <v>224</v>
      </c>
      <c r="C55" s="329"/>
      <c r="D55" s="108" t="s">
        <v>195</v>
      </c>
      <c r="E55" s="79">
        <v>0</v>
      </c>
      <c r="F55" s="79">
        <v>0</v>
      </c>
      <c r="G55" s="79">
        <v>0</v>
      </c>
      <c r="H55" s="82">
        <v>0</v>
      </c>
      <c r="I55" s="79">
        <v>0</v>
      </c>
      <c r="J55" s="79">
        <v>0</v>
      </c>
      <c r="K55" s="79">
        <v>0</v>
      </c>
      <c r="L55" s="82">
        <v>0</v>
      </c>
      <c r="M55" s="81">
        <v>0</v>
      </c>
      <c r="N55" s="79">
        <v>0</v>
      </c>
      <c r="O55" s="79">
        <v>0</v>
      </c>
      <c r="P55" s="79">
        <v>0</v>
      </c>
      <c r="Q55" s="82">
        <v>0</v>
      </c>
      <c r="R55" s="81">
        <v>0</v>
      </c>
      <c r="S55" s="79">
        <v>0</v>
      </c>
      <c r="T55" s="79">
        <v>0</v>
      </c>
      <c r="U55" s="79">
        <v>0</v>
      </c>
      <c r="V55" s="82">
        <v>0</v>
      </c>
      <c r="W55" s="83">
        <v>0</v>
      </c>
    </row>
    <row r="56" spans="1:23" x14ac:dyDescent="0.25">
      <c r="A56" s="77"/>
      <c r="B56" s="329" t="s">
        <v>225</v>
      </c>
      <c r="C56" s="329"/>
      <c r="D56" s="108" t="s">
        <v>195</v>
      </c>
      <c r="E56" s="79">
        <v>0</v>
      </c>
      <c r="F56" s="79">
        <v>0</v>
      </c>
      <c r="G56" s="79">
        <v>0</v>
      </c>
      <c r="H56" s="82">
        <v>0</v>
      </c>
      <c r="I56" s="79">
        <v>0</v>
      </c>
      <c r="J56" s="79">
        <v>0</v>
      </c>
      <c r="K56" s="79">
        <v>0</v>
      </c>
      <c r="L56" s="82">
        <v>0</v>
      </c>
      <c r="M56" s="81">
        <v>0</v>
      </c>
      <c r="N56" s="79">
        <v>0</v>
      </c>
      <c r="O56" s="79">
        <v>0</v>
      </c>
      <c r="P56" s="79">
        <v>0</v>
      </c>
      <c r="Q56" s="82">
        <v>0</v>
      </c>
      <c r="R56" s="81">
        <v>0</v>
      </c>
      <c r="S56" s="79">
        <v>0</v>
      </c>
      <c r="T56" s="79"/>
      <c r="U56" s="79">
        <v>0</v>
      </c>
      <c r="V56" s="82">
        <v>0</v>
      </c>
      <c r="W56" s="83">
        <v>0</v>
      </c>
    </row>
    <row r="57" spans="1:23" x14ac:dyDescent="0.25">
      <c r="A57" s="77" t="s">
        <v>226</v>
      </c>
      <c r="B57" s="329" t="s">
        <v>227</v>
      </c>
      <c r="C57" s="329"/>
      <c r="D57" s="108" t="s">
        <v>195</v>
      </c>
      <c r="E57" s="79">
        <v>0</v>
      </c>
      <c r="F57" s="79">
        <v>0</v>
      </c>
      <c r="G57" s="79">
        <v>0</v>
      </c>
      <c r="H57" s="82">
        <v>0</v>
      </c>
      <c r="I57" s="79">
        <v>0</v>
      </c>
      <c r="J57" s="79">
        <v>0</v>
      </c>
      <c r="K57" s="79">
        <v>0</v>
      </c>
      <c r="L57" s="82">
        <v>0</v>
      </c>
      <c r="M57" s="81">
        <v>0</v>
      </c>
      <c r="N57" s="79">
        <v>0</v>
      </c>
      <c r="O57" s="79">
        <v>0</v>
      </c>
      <c r="P57" s="79">
        <v>0</v>
      </c>
      <c r="Q57" s="82">
        <v>0</v>
      </c>
      <c r="R57" s="81">
        <v>0</v>
      </c>
      <c r="S57" s="79">
        <v>0</v>
      </c>
      <c r="T57" s="79">
        <v>0</v>
      </c>
      <c r="U57" s="79"/>
      <c r="V57" s="82">
        <v>0</v>
      </c>
      <c r="W57" s="83">
        <v>0</v>
      </c>
    </row>
    <row r="58" spans="1:23" x14ac:dyDescent="0.25">
      <c r="A58" s="77">
        <v>11</v>
      </c>
      <c r="B58" s="320" t="s">
        <v>228</v>
      </c>
      <c r="C58" s="321"/>
      <c r="D58" s="108" t="s">
        <v>195</v>
      </c>
      <c r="E58" s="86">
        <v>0</v>
      </c>
      <c r="F58" s="86">
        <v>0</v>
      </c>
      <c r="G58" s="86">
        <v>0</v>
      </c>
      <c r="H58" s="82">
        <v>0</v>
      </c>
      <c r="I58" s="86">
        <v>0</v>
      </c>
      <c r="J58" s="86">
        <v>0</v>
      </c>
      <c r="K58" s="86">
        <v>0</v>
      </c>
      <c r="L58" s="82">
        <v>0</v>
      </c>
      <c r="M58" s="81">
        <v>0</v>
      </c>
      <c r="N58" s="86">
        <v>0</v>
      </c>
      <c r="O58" s="86">
        <v>0</v>
      </c>
      <c r="P58" s="86">
        <v>0</v>
      </c>
      <c r="Q58" s="82">
        <v>0</v>
      </c>
      <c r="R58" s="81">
        <v>0</v>
      </c>
      <c r="S58" s="86">
        <v>0</v>
      </c>
      <c r="T58" s="86">
        <v>0</v>
      </c>
      <c r="U58" s="86">
        <v>0</v>
      </c>
      <c r="V58" s="82">
        <v>0</v>
      </c>
      <c r="W58" s="83">
        <v>0</v>
      </c>
    </row>
    <row r="59" spans="1:23" x14ac:dyDescent="0.25">
      <c r="A59" s="88" t="s">
        <v>229</v>
      </c>
      <c r="B59" s="320" t="s">
        <v>230</v>
      </c>
      <c r="C59" s="321" t="s">
        <v>231</v>
      </c>
      <c r="D59" s="108" t="s">
        <v>195</v>
      </c>
      <c r="E59" s="79">
        <v>0</v>
      </c>
      <c r="F59" s="79">
        <v>0</v>
      </c>
      <c r="G59" s="79">
        <v>0</v>
      </c>
      <c r="H59" s="82">
        <v>0</v>
      </c>
      <c r="I59" s="79">
        <v>0</v>
      </c>
      <c r="J59" s="79">
        <v>0</v>
      </c>
      <c r="K59" s="79">
        <v>0</v>
      </c>
      <c r="L59" s="82">
        <v>0</v>
      </c>
      <c r="M59" s="81">
        <v>0</v>
      </c>
      <c r="N59" s="79">
        <v>0</v>
      </c>
      <c r="O59" s="79">
        <v>0</v>
      </c>
      <c r="P59" s="79">
        <v>0</v>
      </c>
      <c r="Q59" s="82">
        <v>0</v>
      </c>
      <c r="R59" s="81">
        <v>0</v>
      </c>
      <c r="S59" s="79">
        <v>0</v>
      </c>
      <c r="T59" s="79">
        <v>0</v>
      </c>
      <c r="U59" s="79">
        <v>0</v>
      </c>
      <c r="V59" s="82">
        <v>0</v>
      </c>
      <c r="W59" s="83">
        <v>0</v>
      </c>
    </row>
    <row r="60" spans="1:23" x14ac:dyDescent="0.25">
      <c r="A60" s="88" t="s">
        <v>232</v>
      </c>
      <c r="B60" s="318" t="s">
        <v>233</v>
      </c>
      <c r="C60" s="319"/>
      <c r="D60" s="108" t="s">
        <v>195</v>
      </c>
      <c r="E60" s="79">
        <v>0</v>
      </c>
      <c r="F60" s="79">
        <v>0</v>
      </c>
      <c r="G60" s="79">
        <v>0</v>
      </c>
      <c r="H60" s="82">
        <v>0</v>
      </c>
      <c r="I60" s="79">
        <v>0</v>
      </c>
      <c r="J60" s="79">
        <v>0</v>
      </c>
      <c r="K60" s="79">
        <v>0</v>
      </c>
      <c r="L60" s="82">
        <v>0</v>
      </c>
      <c r="M60" s="81">
        <v>0</v>
      </c>
      <c r="N60" s="79">
        <v>0</v>
      </c>
      <c r="O60" s="79">
        <v>0</v>
      </c>
      <c r="P60" s="79">
        <v>0</v>
      </c>
      <c r="Q60" s="82">
        <v>0</v>
      </c>
      <c r="R60" s="81">
        <v>0</v>
      </c>
      <c r="S60" s="79"/>
      <c r="T60" s="79">
        <v>0</v>
      </c>
      <c r="U60" s="79">
        <v>0</v>
      </c>
      <c r="V60" s="82">
        <v>0</v>
      </c>
      <c r="W60" s="83">
        <v>0</v>
      </c>
    </row>
    <row r="61" spans="1:23" x14ac:dyDescent="0.25">
      <c r="A61" s="88" t="s">
        <v>234</v>
      </c>
      <c r="B61" s="320" t="s">
        <v>235</v>
      </c>
      <c r="C61" s="321" t="s">
        <v>236</v>
      </c>
      <c r="D61" s="108" t="s">
        <v>195</v>
      </c>
      <c r="E61" s="79">
        <v>0</v>
      </c>
      <c r="F61" s="79">
        <v>0</v>
      </c>
      <c r="G61" s="79">
        <v>0</v>
      </c>
      <c r="H61" s="82">
        <v>0</v>
      </c>
      <c r="I61" s="79">
        <v>0</v>
      </c>
      <c r="J61" s="79">
        <v>0</v>
      </c>
      <c r="K61" s="79">
        <v>0</v>
      </c>
      <c r="L61" s="82">
        <v>0</v>
      </c>
      <c r="M61" s="81">
        <v>0</v>
      </c>
      <c r="N61" s="79">
        <v>0</v>
      </c>
      <c r="O61" s="79">
        <v>0</v>
      </c>
      <c r="P61" s="79">
        <v>0</v>
      </c>
      <c r="Q61" s="82">
        <v>0</v>
      </c>
      <c r="R61" s="81">
        <v>0</v>
      </c>
      <c r="S61" s="79">
        <v>0</v>
      </c>
      <c r="T61" s="79">
        <v>0</v>
      </c>
      <c r="U61" s="79">
        <v>0</v>
      </c>
      <c r="V61" s="82">
        <v>0</v>
      </c>
      <c r="W61" s="83">
        <v>0</v>
      </c>
    </row>
    <row r="62" spans="1:23" x14ac:dyDescent="0.25">
      <c r="A62" s="77">
        <v>12</v>
      </c>
      <c r="B62" s="320" t="s">
        <v>237</v>
      </c>
      <c r="C62" s="321"/>
      <c r="D62" s="108" t="s">
        <v>195</v>
      </c>
      <c r="E62" s="86">
        <v>2.605</v>
      </c>
      <c r="F62" s="86">
        <v>2.605</v>
      </c>
      <c r="G62" s="86">
        <v>3.5350000000000001</v>
      </c>
      <c r="H62" s="82">
        <v>8.745000000000001</v>
      </c>
      <c r="I62" s="86">
        <v>2.605</v>
      </c>
      <c r="J62" s="86">
        <v>0</v>
      </c>
      <c r="K62" s="86">
        <v>0</v>
      </c>
      <c r="L62" s="82">
        <v>2.605</v>
      </c>
      <c r="M62" s="81">
        <v>11.350000000000001</v>
      </c>
      <c r="N62" s="86">
        <v>0</v>
      </c>
      <c r="O62" s="86">
        <v>0</v>
      </c>
      <c r="P62" s="86">
        <v>0</v>
      </c>
      <c r="Q62" s="82">
        <v>0</v>
      </c>
      <c r="R62" s="81">
        <v>11.350000000000001</v>
      </c>
      <c r="S62" s="86">
        <v>1.3029999999999999</v>
      </c>
      <c r="T62" s="86">
        <v>2.605</v>
      </c>
      <c r="U62" s="86">
        <v>2.605</v>
      </c>
      <c r="V62" s="82">
        <v>6.5129999999999999</v>
      </c>
      <c r="W62" s="83">
        <v>17.863</v>
      </c>
    </row>
    <row r="63" spans="1:23" x14ac:dyDescent="0.25">
      <c r="A63" s="88" t="s">
        <v>238</v>
      </c>
      <c r="B63" s="320" t="s">
        <v>239</v>
      </c>
      <c r="C63" s="321" t="s">
        <v>239</v>
      </c>
      <c r="D63" s="108" t="s">
        <v>195</v>
      </c>
      <c r="E63" s="79"/>
      <c r="F63" s="79"/>
      <c r="G63" s="79"/>
      <c r="H63" s="82"/>
      <c r="I63" s="79"/>
      <c r="J63" s="79"/>
      <c r="K63" s="79"/>
      <c r="L63" s="82"/>
      <c r="M63" s="81"/>
      <c r="N63" s="79"/>
      <c r="O63" s="79"/>
      <c r="P63" s="79"/>
      <c r="Q63" s="82"/>
      <c r="R63" s="81"/>
      <c r="S63" s="79"/>
      <c r="T63" s="79"/>
      <c r="U63" s="79"/>
      <c r="V63" s="82"/>
      <c r="W63" s="83"/>
    </row>
    <row r="64" spans="1:23" x14ac:dyDescent="0.25">
      <c r="A64" s="88" t="s">
        <v>240</v>
      </c>
      <c r="B64" s="318" t="s">
        <v>241</v>
      </c>
      <c r="C64" s="319" t="s">
        <v>241</v>
      </c>
      <c r="D64" s="108" t="s">
        <v>195</v>
      </c>
      <c r="E64" s="79"/>
      <c r="F64" s="79"/>
      <c r="G64" s="79"/>
      <c r="H64" s="82">
        <v>0</v>
      </c>
      <c r="I64" s="79"/>
      <c r="J64" s="79"/>
      <c r="K64" s="79"/>
      <c r="L64" s="82">
        <v>0</v>
      </c>
      <c r="M64" s="81">
        <v>0</v>
      </c>
      <c r="N64" s="79"/>
      <c r="O64" s="79"/>
      <c r="P64" s="79"/>
      <c r="Q64" s="82">
        <v>0</v>
      </c>
      <c r="R64" s="81">
        <v>0</v>
      </c>
      <c r="S64" s="79"/>
      <c r="T64" s="79"/>
      <c r="U64" s="79"/>
      <c r="V64" s="82">
        <v>0</v>
      </c>
      <c r="W64" s="83">
        <v>0</v>
      </c>
    </row>
    <row r="65" spans="1:23" x14ac:dyDescent="0.25">
      <c r="A65" s="88" t="s">
        <v>242</v>
      </c>
      <c r="B65" s="320" t="s">
        <v>58</v>
      </c>
      <c r="C65" s="321" t="s">
        <v>58</v>
      </c>
      <c r="D65" s="108" t="s">
        <v>195</v>
      </c>
      <c r="E65" s="79"/>
      <c r="F65" s="79"/>
      <c r="G65" s="79"/>
      <c r="H65" s="82">
        <v>0</v>
      </c>
      <c r="I65" s="79"/>
      <c r="J65" s="79"/>
      <c r="K65" s="79"/>
      <c r="L65" s="82">
        <v>0</v>
      </c>
      <c r="M65" s="81">
        <v>0</v>
      </c>
      <c r="N65" s="79"/>
      <c r="O65" s="79"/>
      <c r="P65" s="79"/>
      <c r="Q65" s="82">
        <v>0</v>
      </c>
      <c r="R65" s="81">
        <v>0</v>
      </c>
      <c r="S65" s="79"/>
      <c r="T65" s="79"/>
      <c r="U65" s="79"/>
      <c r="V65" s="82">
        <v>0</v>
      </c>
      <c r="W65" s="83">
        <v>0</v>
      </c>
    </row>
    <row r="66" spans="1:23" x14ac:dyDescent="0.25">
      <c r="A66" s="88" t="s">
        <v>243</v>
      </c>
      <c r="B66" s="130" t="s">
        <v>244</v>
      </c>
      <c r="C66" s="131"/>
      <c r="D66" s="108" t="s">
        <v>126</v>
      </c>
      <c r="E66" s="79"/>
      <c r="F66" s="79"/>
      <c r="G66" s="79"/>
      <c r="H66" s="82">
        <v>0</v>
      </c>
      <c r="I66" s="79"/>
      <c r="J66" s="134"/>
      <c r="K66" s="79"/>
      <c r="L66" s="82">
        <v>0</v>
      </c>
      <c r="M66" s="81">
        <v>0</v>
      </c>
      <c r="N66" s="79"/>
      <c r="O66" s="79"/>
      <c r="P66" s="79"/>
      <c r="Q66" s="82">
        <v>0</v>
      </c>
      <c r="R66" s="81">
        <v>0</v>
      </c>
      <c r="S66" s="79"/>
      <c r="T66" s="79"/>
      <c r="U66" s="79"/>
      <c r="V66" s="82">
        <v>0</v>
      </c>
      <c r="W66" s="83">
        <v>0</v>
      </c>
    </row>
    <row r="67" spans="1:23" x14ac:dyDescent="0.25">
      <c r="A67" s="88" t="s">
        <v>245</v>
      </c>
      <c r="B67" s="318" t="s">
        <v>246</v>
      </c>
      <c r="C67" s="319" t="s">
        <v>246</v>
      </c>
      <c r="D67" s="108" t="s">
        <v>195</v>
      </c>
      <c r="E67" s="79">
        <v>1.1180000000000001</v>
      </c>
      <c r="F67" s="79">
        <v>1.1180000000000001</v>
      </c>
      <c r="G67" s="79">
        <v>1.1180000000000001</v>
      </c>
      <c r="H67" s="82">
        <v>3.3540000000000001</v>
      </c>
      <c r="I67" s="79">
        <v>1.1180000000000001</v>
      </c>
      <c r="J67" s="79"/>
      <c r="K67" s="79"/>
      <c r="L67" s="82">
        <v>1.1180000000000001</v>
      </c>
      <c r="M67" s="81">
        <v>4.4720000000000004</v>
      </c>
      <c r="N67" s="79"/>
      <c r="O67" s="79"/>
      <c r="P67" s="79"/>
      <c r="Q67" s="82">
        <v>0</v>
      </c>
      <c r="R67" s="81">
        <v>4.4720000000000004</v>
      </c>
      <c r="S67" s="79">
        <v>0.55900000000000005</v>
      </c>
      <c r="T67" s="79">
        <v>1.1180000000000001</v>
      </c>
      <c r="U67" s="79">
        <v>1.1180000000000001</v>
      </c>
      <c r="V67" s="82">
        <v>2.7949999999999999</v>
      </c>
      <c r="W67" s="83">
        <v>7.2670000000000003</v>
      </c>
    </row>
    <row r="68" spans="1:23" x14ac:dyDescent="0.25">
      <c r="A68" s="88" t="s">
        <v>247</v>
      </c>
      <c r="B68" s="318" t="s">
        <v>248</v>
      </c>
      <c r="C68" s="319" t="s">
        <v>248</v>
      </c>
      <c r="D68" s="108" t="s">
        <v>195</v>
      </c>
      <c r="E68" s="79">
        <v>0.70899999999999996</v>
      </c>
      <c r="F68" s="79">
        <v>0.70899999999999996</v>
      </c>
      <c r="G68" s="79">
        <v>0.70899999999999996</v>
      </c>
      <c r="H68" s="82">
        <v>2.1269999999999998</v>
      </c>
      <c r="I68" s="79">
        <v>0.70899999999999996</v>
      </c>
      <c r="J68" s="79"/>
      <c r="K68" s="79"/>
      <c r="L68" s="82">
        <v>0.70899999999999996</v>
      </c>
      <c r="M68" s="81">
        <v>2.8359999999999999</v>
      </c>
      <c r="N68" s="79"/>
      <c r="O68" s="79"/>
      <c r="P68" s="79"/>
      <c r="Q68" s="82">
        <v>0</v>
      </c>
      <c r="R68" s="81">
        <v>2.8359999999999999</v>
      </c>
      <c r="S68" s="79">
        <v>0.35499999999999998</v>
      </c>
      <c r="T68" s="79">
        <v>0.70899999999999996</v>
      </c>
      <c r="U68" s="79">
        <v>0.70899999999999996</v>
      </c>
      <c r="V68" s="82">
        <v>1.7730000000000001</v>
      </c>
      <c r="W68" s="83">
        <v>4.609</v>
      </c>
    </row>
    <row r="69" spans="1:23" x14ac:dyDescent="0.25">
      <c r="A69" s="88" t="s">
        <v>249</v>
      </c>
      <c r="B69" s="320" t="s">
        <v>250</v>
      </c>
      <c r="C69" s="321" t="s">
        <v>251</v>
      </c>
      <c r="D69" s="108" t="s">
        <v>195</v>
      </c>
      <c r="E69" s="79"/>
      <c r="F69" s="79"/>
      <c r="G69" s="79"/>
      <c r="H69" s="82">
        <v>0</v>
      </c>
      <c r="I69" s="79"/>
      <c r="J69" s="79"/>
      <c r="K69" s="79"/>
      <c r="L69" s="82">
        <v>0</v>
      </c>
      <c r="M69" s="81">
        <v>0</v>
      </c>
      <c r="N69" s="79"/>
      <c r="O69" s="79"/>
      <c r="P69" s="79"/>
      <c r="Q69" s="82">
        <v>0</v>
      </c>
      <c r="R69" s="81">
        <v>0</v>
      </c>
      <c r="S69" s="79"/>
      <c r="T69" s="79"/>
      <c r="U69" s="79"/>
      <c r="V69" s="82">
        <v>0</v>
      </c>
      <c r="W69" s="83">
        <v>0</v>
      </c>
    </row>
    <row r="70" spans="1:23" x14ac:dyDescent="0.25">
      <c r="A70" s="88" t="s">
        <v>252</v>
      </c>
      <c r="B70" s="318" t="s">
        <v>253</v>
      </c>
      <c r="C70" s="319" t="s">
        <v>254</v>
      </c>
      <c r="D70" s="108" t="s">
        <v>195</v>
      </c>
      <c r="E70" s="79"/>
      <c r="F70" s="79"/>
      <c r="G70" s="79"/>
      <c r="H70" s="82">
        <v>0</v>
      </c>
      <c r="I70" s="79"/>
      <c r="J70" s="79"/>
      <c r="K70" s="79"/>
      <c r="L70" s="82">
        <v>0</v>
      </c>
      <c r="M70" s="81">
        <v>0</v>
      </c>
      <c r="N70" s="79"/>
      <c r="O70" s="79"/>
      <c r="P70" s="79"/>
      <c r="Q70" s="82">
        <v>0</v>
      </c>
      <c r="R70" s="81">
        <v>0</v>
      </c>
      <c r="S70" s="79"/>
      <c r="T70" s="79"/>
      <c r="U70" s="79"/>
      <c r="V70" s="82">
        <v>0</v>
      </c>
      <c r="W70" s="83">
        <v>0</v>
      </c>
    </row>
    <row r="71" spans="1:23" x14ac:dyDescent="0.25">
      <c r="A71" s="88" t="s">
        <v>255</v>
      </c>
      <c r="B71" s="318" t="s">
        <v>256</v>
      </c>
      <c r="C71" s="334"/>
      <c r="D71" s="108" t="s">
        <v>195</v>
      </c>
      <c r="E71" s="79"/>
      <c r="F71" s="79"/>
      <c r="G71" s="79"/>
      <c r="H71" s="82">
        <v>0</v>
      </c>
      <c r="I71" s="79"/>
      <c r="J71" s="79"/>
      <c r="K71" s="79"/>
      <c r="L71" s="82">
        <v>0</v>
      </c>
      <c r="M71" s="81">
        <v>0</v>
      </c>
      <c r="N71" s="79"/>
      <c r="O71" s="79"/>
      <c r="P71" s="79"/>
      <c r="Q71" s="82">
        <v>0</v>
      </c>
      <c r="R71" s="81">
        <v>0</v>
      </c>
      <c r="S71" s="79"/>
      <c r="T71" s="79"/>
      <c r="U71" s="79"/>
      <c r="V71" s="82">
        <v>0</v>
      </c>
      <c r="W71" s="83">
        <v>0</v>
      </c>
    </row>
    <row r="72" spans="1:23" x14ac:dyDescent="0.25">
      <c r="A72" s="88" t="s">
        <v>257</v>
      </c>
      <c r="B72" s="320" t="s">
        <v>258</v>
      </c>
      <c r="C72" s="321" t="s">
        <v>259</v>
      </c>
      <c r="D72" s="108" t="s">
        <v>195</v>
      </c>
      <c r="E72" s="79"/>
      <c r="F72" s="79"/>
      <c r="G72" s="79"/>
      <c r="H72" s="82">
        <v>0</v>
      </c>
      <c r="I72" s="79"/>
      <c r="J72" s="79"/>
      <c r="K72" s="79"/>
      <c r="L72" s="82">
        <v>0</v>
      </c>
      <c r="M72" s="81">
        <v>0</v>
      </c>
      <c r="N72" s="79"/>
      <c r="O72" s="79"/>
      <c r="P72" s="79"/>
      <c r="Q72" s="82">
        <v>0</v>
      </c>
      <c r="R72" s="81">
        <v>0</v>
      </c>
      <c r="S72" s="79"/>
      <c r="T72" s="79"/>
      <c r="U72" s="79"/>
      <c r="V72" s="82">
        <v>0</v>
      </c>
      <c r="W72" s="83">
        <v>0</v>
      </c>
    </row>
    <row r="73" spans="1:23" x14ac:dyDescent="0.25">
      <c r="A73" s="88" t="s">
        <v>260</v>
      </c>
      <c r="B73" s="320" t="s">
        <v>224</v>
      </c>
      <c r="C73" s="321" t="s">
        <v>224</v>
      </c>
      <c r="D73" s="108" t="s">
        <v>195</v>
      </c>
      <c r="E73" s="79">
        <v>7.8E-2</v>
      </c>
      <c r="F73" s="79">
        <v>7.8E-2</v>
      </c>
      <c r="G73" s="79">
        <v>7.8E-2</v>
      </c>
      <c r="H73" s="82">
        <v>0.23399999999999999</v>
      </c>
      <c r="I73" s="79">
        <v>7.8E-2</v>
      </c>
      <c r="J73" s="79">
        <v>0</v>
      </c>
      <c r="K73" s="79">
        <v>0</v>
      </c>
      <c r="L73" s="82">
        <v>7.8E-2</v>
      </c>
      <c r="M73" s="81">
        <v>0.312</v>
      </c>
      <c r="N73" s="79">
        <v>0</v>
      </c>
      <c r="O73" s="79">
        <v>0</v>
      </c>
      <c r="P73" s="79">
        <v>0</v>
      </c>
      <c r="Q73" s="82">
        <v>0</v>
      </c>
      <c r="R73" s="81">
        <v>0.312</v>
      </c>
      <c r="S73" s="79">
        <v>3.9E-2</v>
      </c>
      <c r="T73" s="79">
        <v>7.8E-2</v>
      </c>
      <c r="U73" s="79">
        <v>7.8E-2</v>
      </c>
      <c r="V73" s="82">
        <v>0.19500000000000001</v>
      </c>
      <c r="W73" s="83">
        <v>0.50700000000000001</v>
      </c>
    </row>
    <row r="74" spans="1:23" x14ac:dyDescent="0.25">
      <c r="A74" s="88"/>
      <c r="B74" s="320" t="s">
        <v>261</v>
      </c>
      <c r="C74" s="321" t="s">
        <v>261</v>
      </c>
      <c r="D74" s="108" t="s">
        <v>195</v>
      </c>
      <c r="E74" s="79">
        <v>7.8E-2</v>
      </c>
      <c r="F74" s="79">
        <v>7.8E-2</v>
      </c>
      <c r="G74" s="79">
        <v>7.8E-2</v>
      </c>
      <c r="H74" s="82">
        <v>0.23399999999999999</v>
      </c>
      <c r="I74" s="79">
        <v>7.8E-2</v>
      </c>
      <c r="J74" s="79"/>
      <c r="K74" s="79"/>
      <c r="L74" s="82">
        <v>7.8E-2</v>
      </c>
      <c r="M74" s="81">
        <v>0.312</v>
      </c>
      <c r="N74" s="79"/>
      <c r="O74" s="79"/>
      <c r="P74" s="79"/>
      <c r="Q74" s="82">
        <v>0</v>
      </c>
      <c r="R74" s="81">
        <v>0.312</v>
      </c>
      <c r="S74" s="79">
        <v>3.9E-2</v>
      </c>
      <c r="T74" s="79">
        <v>7.8E-2</v>
      </c>
      <c r="U74" s="79">
        <v>7.8E-2</v>
      </c>
      <c r="V74" s="82">
        <v>0.19500000000000001</v>
      </c>
      <c r="W74" s="83">
        <v>0.50700000000000001</v>
      </c>
    </row>
    <row r="75" spans="1:23" x14ac:dyDescent="0.25">
      <c r="A75" s="88"/>
      <c r="B75" s="320" t="s">
        <v>262</v>
      </c>
      <c r="C75" s="321" t="s">
        <v>262</v>
      </c>
      <c r="D75" s="108" t="s">
        <v>195</v>
      </c>
      <c r="E75" s="79"/>
      <c r="F75" s="79"/>
      <c r="G75" s="79"/>
      <c r="H75" s="82">
        <v>0</v>
      </c>
      <c r="I75" s="79"/>
      <c r="J75" s="79"/>
      <c r="K75" s="79"/>
      <c r="L75" s="82">
        <v>0</v>
      </c>
      <c r="M75" s="81">
        <v>0</v>
      </c>
      <c r="N75" s="79"/>
      <c r="O75" s="79"/>
      <c r="P75" s="79"/>
      <c r="Q75" s="82">
        <v>0</v>
      </c>
      <c r="R75" s="81">
        <v>0</v>
      </c>
      <c r="S75" s="79"/>
      <c r="T75" s="79"/>
      <c r="U75" s="79"/>
      <c r="V75" s="82">
        <v>0</v>
      </c>
      <c r="W75" s="83">
        <v>0</v>
      </c>
    </row>
    <row r="76" spans="1:23" x14ac:dyDescent="0.25">
      <c r="A76" s="88"/>
      <c r="B76" s="320" t="s">
        <v>263</v>
      </c>
      <c r="C76" s="321" t="s">
        <v>264</v>
      </c>
      <c r="D76" s="108" t="s">
        <v>195</v>
      </c>
      <c r="E76" s="79"/>
      <c r="F76" s="79"/>
      <c r="G76" s="79"/>
      <c r="H76" s="82">
        <v>0</v>
      </c>
      <c r="I76" s="79"/>
      <c r="J76" s="79"/>
      <c r="K76" s="79"/>
      <c r="L76" s="82">
        <v>0</v>
      </c>
      <c r="M76" s="81">
        <v>0</v>
      </c>
      <c r="N76" s="79"/>
      <c r="O76" s="79"/>
      <c r="P76" s="79"/>
      <c r="Q76" s="82">
        <v>0</v>
      </c>
      <c r="R76" s="81">
        <v>0</v>
      </c>
      <c r="S76" s="79"/>
      <c r="T76" s="79"/>
      <c r="U76" s="79"/>
      <c r="V76" s="82">
        <v>0</v>
      </c>
      <c r="W76" s="83">
        <v>0</v>
      </c>
    </row>
    <row r="77" spans="1:23" x14ac:dyDescent="0.25">
      <c r="A77" s="88"/>
      <c r="B77" s="130" t="s">
        <v>265</v>
      </c>
      <c r="C77" s="131"/>
      <c r="D77" s="108" t="s">
        <v>195</v>
      </c>
      <c r="E77" s="79"/>
      <c r="F77" s="79"/>
      <c r="G77" s="79"/>
      <c r="H77" s="82">
        <v>0</v>
      </c>
      <c r="I77" s="79"/>
      <c r="J77" s="79"/>
      <c r="K77" s="79"/>
      <c r="L77" s="82">
        <v>0</v>
      </c>
      <c r="M77" s="81">
        <v>0</v>
      </c>
      <c r="N77" s="79"/>
      <c r="O77" s="79"/>
      <c r="P77" s="79"/>
      <c r="Q77" s="82">
        <v>0</v>
      </c>
      <c r="R77" s="81">
        <v>0</v>
      </c>
      <c r="S77" s="79"/>
      <c r="T77" s="79"/>
      <c r="U77" s="79"/>
      <c r="V77" s="82">
        <v>0</v>
      </c>
      <c r="W77" s="83">
        <v>0</v>
      </c>
    </row>
    <row r="78" spans="1:23" x14ac:dyDescent="0.25">
      <c r="A78" s="88" t="s">
        <v>266</v>
      </c>
      <c r="B78" s="320" t="s">
        <v>267</v>
      </c>
      <c r="C78" s="321" t="s">
        <v>267</v>
      </c>
      <c r="D78" s="108" t="s">
        <v>195</v>
      </c>
      <c r="E78" s="86">
        <v>0.7</v>
      </c>
      <c r="F78" s="86">
        <v>0.7</v>
      </c>
      <c r="G78" s="86">
        <v>1.63</v>
      </c>
      <c r="H78" s="82">
        <v>3.03</v>
      </c>
      <c r="I78" s="86">
        <v>0.7</v>
      </c>
      <c r="J78" s="86">
        <v>0</v>
      </c>
      <c r="K78" s="86">
        <v>0</v>
      </c>
      <c r="L78" s="82">
        <v>0.7</v>
      </c>
      <c r="M78" s="81">
        <v>3.7299999999999995</v>
      </c>
      <c r="N78" s="86">
        <v>0</v>
      </c>
      <c r="O78" s="86">
        <v>0</v>
      </c>
      <c r="P78" s="86">
        <v>0</v>
      </c>
      <c r="Q78" s="82">
        <v>0</v>
      </c>
      <c r="R78" s="81">
        <v>3.7299999999999995</v>
      </c>
      <c r="S78" s="86">
        <v>0.35</v>
      </c>
      <c r="T78" s="86">
        <v>0.7</v>
      </c>
      <c r="U78" s="86">
        <v>0.7</v>
      </c>
      <c r="V78" s="82">
        <v>1.7499999999999998</v>
      </c>
      <c r="W78" s="83">
        <v>5.4799999999999995</v>
      </c>
    </row>
    <row r="79" spans="1:23" x14ac:dyDescent="0.25">
      <c r="A79" s="88" t="s">
        <v>268</v>
      </c>
      <c r="B79" s="320" t="s">
        <v>269</v>
      </c>
      <c r="C79" s="321" t="s">
        <v>269</v>
      </c>
      <c r="D79" s="108" t="s">
        <v>195</v>
      </c>
      <c r="E79" s="79"/>
      <c r="F79" s="79"/>
      <c r="G79" s="79"/>
      <c r="H79" s="82">
        <v>0</v>
      </c>
      <c r="I79" s="79"/>
      <c r="J79" s="79"/>
      <c r="K79" s="79"/>
      <c r="L79" s="82">
        <v>0</v>
      </c>
      <c r="M79" s="81">
        <v>0</v>
      </c>
      <c r="N79" s="79"/>
      <c r="O79" s="79"/>
      <c r="P79" s="79"/>
      <c r="Q79" s="82">
        <v>0</v>
      </c>
      <c r="R79" s="81">
        <v>0</v>
      </c>
      <c r="S79" s="79"/>
      <c r="T79" s="79"/>
      <c r="U79" s="79"/>
      <c r="V79" s="82">
        <v>0</v>
      </c>
      <c r="W79" s="83">
        <v>0</v>
      </c>
    </row>
    <row r="80" spans="1:23" x14ac:dyDescent="0.25">
      <c r="A80" s="88" t="s">
        <v>270</v>
      </c>
      <c r="B80" s="320" t="s">
        <v>271</v>
      </c>
      <c r="C80" s="321" t="s">
        <v>272</v>
      </c>
      <c r="D80" s="108" t="s">
        <v>195</v>
      </c>
      <c r="E80" s="79"/>
      <c r="F80" s="79"/>
      <c r="G80" s="79">
        <v>0.93</v>
      </c>
      <c r="H80" s="82">
        <v>0.93</v>
      </c>
      <c r="I80" s="79"/>
      <c r="J80" s="79"/>
      <c r="K80" s="79"/>
      <c r="L80" s="82">
        <v>0</v>
      </c>
      <c r="M80" s="81">
        <v>0.93</v>
      </c>
      <c r="N80" s="79"/>
      <c r="O80" s="79"/>
      <c r="P80" s="79"/>
      <c r="Q80" s="82">
        <v>0</v>
      </c>
      <c r="R80" s="81">
        <v>0.93</v>
      </c>
      <c r="S80" s="79"/>
      <c r="T80" s="79"/>
      <c r="U80" s="79"/>
      <c r="V80" s="82">
        <v>0</v>
      </c>
      <c r="W80" s="83">
        <v>0.93</v>
      </c>
    </row>
    <row r="81" spans="1:23" x14ac:dyDescent="0.25">
      <c r="A81" s="88" t="s">
        <v>273</v>
      </c>
      <c r="B81" s="130" t="s">
        <v>274</v>
      </c>
      <c r="C81" s="131"/>
      <c r="D81" s="108" t="s">
        <v>195</v>
      </c>
      <c r="E81" s="79">
        <v>0.7</v>
      </c>
      <c r="F81" s="79">
        <v>0.7</v>
      </c>
      <c r="G81" s="79">
        <v>0.7</v>
      </c>
      <c r="H81" s="82">
        <v>2.0999999999999996</v>
      </c>
      <c r="I81" s="79">
        <v>0.7</v>
      </c>
      <c r="J81" s="79"/>
      <c r="K81" s="79"/>
      <c r="L81" s="82">
        <v>0.7</v>
      </c>
      <c r="M81" s="81">
        <v>2.8</v>
      </c>
      <c r="N81" s="79"/>
      <c r="O81" s="79"/>
      <c r="P81" s="79"/>
      <c r="Q81" s="82">
        <v>0</v>
      </c>
      <c r="R81" s="81">
        <v>2.8</v>
      </c>
      <c r="S81" s="79">
        <v>0.35</v>
      </c>
      <c r="T81" s="79">
        <v>0.7</v>
      </c>
      <c r="U81" s="79">
        <v>0.7</v>
      </c>
      <c r="V81" s="82">
        <v>1.7499999999999998</v>
      </c>
      <c r="W81" s="83">
        <v>4.55</v>
      </c>
    </row>
    <row r="82" spans="1:23" x14ac:dyDescent="0.25">
      <c r="A82" s="77" t="s">
        <v>275</v>
      </c>
      <c r="B82" s="318" t="s">
        <v>276</v>
      </c>
      <c r="C82" s="319"/>
      <c r="D82" s="108" t="s">
        <v>195</v>
      </c>
      <c r="E82" s="79">
        <v>0</v>
      </c>
      <c r="F82" s="79">
        <v>0</v>
      </c>
      <c r="G82" s="80">
        <v>0</v>
      </c>
      <c r="H82" s="82">
        <v>0</v>
      </c>
      <c r="I82" s="79">
        <v>0</v>
      </c>
      <c r="J82" s="79">
        <v>0</v>
      </c>
      <c r="K82" s="79">
        <v>0</v>
      </c>
      <c r="L82" s="82">
        <v>0</v>
      </c>
      <c r="M82" s="81">
        <v>0</v>
      </c>
      <c r="N82" s="79"/>
      <c r="O82" s="79"/>
      <c r="P82" s="79"/>
      <c r="Q82" s="82">
        <v>0</v>
      </c>
      <c r="R82" s="81">
        <v>0</v>
      </c>
      <c r="S82" s="79"/>
      <c r="T82" s="79"/>
      <c r="U82" s="79"/>
      <c r="V82" s="82">
        <v>0</v>
      </c>
      <c r="W82" s="83">
        <v>0</v>
      </c>
    </row>
    <row r="83" spans="1:23" x14ac:dyDescent="0.25">
      <c r="A83" s="77"/>
      <c r="B83" s="130"/>
      <c r="C83" s="131"/>
      <c r="D83" s="108"/>
      <c r="E83" s="79"/>
      <c r="F83" s="79"/>
      <c r="G83" s="80"/>
      <c r="H83" s="82">
        <v>0</v>
      </c>
      <c r="I83" s="79"/>
      <c r="J83" s="79"/>
      <c r="K83" s="79"/>
      <c r="L83" s="82">
        <v>0</v>
      </c>
      <c r="M83" s="81">
        <v>0</v>
      </c>
      <c r="N83" s="79"/>
      <c r="O83" s="79"/>
      <c r="P83" s="79"/>
      <c r="Q83" s="82">
        <v>0</v>
      </c>
      <c r="R83" s="81">
        <v>0</v>
      </c>
      <c r="S83" s="79"/>
      <c r="T83" s="79"/>
      <c r="U83" s="79"/>
      <c r="V83" s="82">
        <v>0</v>
      </c>
      <c r="W83" s="83">
        <v>0</v>
      </c>
    </row>
    <row r="84" spans="1:23" x14ac:dyDescent="0.25">
      <c r="A84" s="84">
        <v>16</v>
      </c>
      <c r="B84" s="316" t="s">
        <v>277</v>
      </c>
      <c r="C84" s="317"/>
      <c r="D84" s="135" t="s">
        <v>195</v>
      </c>
      <c r="E84" s="136">
        <v>316.02282885225208</v>
      </c>
      <c r="F84" s="136">
        <v>245.66697380488768</v>
      </c>
      <c r="G84" s="136">
        <v>231.25700540949043</v>
      </c>
      <c r="H84" s="136">
        <v>792.94680806663018</v>
      </c>
      <c r="I84" s="136">
        <v>303.93152581538635</v>
      </c>
      <c r="J84" s="136">
        <v>15.872756000000001</v>
      </c>
      <c r="K84" s="136">
        <v>15.872756000000001</v>
      </c>
      <c r="L84" s="136">
        <v>335.67703781538631</v>
      </c>
      <c r="M84" s="136">
        <v>1128.6238458820164</v>
      </c>
      <c r="N84" s="136">
        <v>15.872756000000001</v>
      </c>
      <c r="O84" s="136">
        <v>15.872756000000001</v>
      </c>
      <c r="P84" s="136">
        <v>15.872756000000001</v>
      </c>
      <c r="Q84" s="136">
        <v>47.618268</v>
      </c>
      <c r="R84" s="136">
        <v>1176.2421138820164</v>
      </c>
      <c r="S84" s="136">
        <v>121.2583844893315</v>
      </c>
      <c r="T84" s="136">
        <v>220.43069340597805</v>
      </c>
      <c r="U84" s="136">
        <v>294.53283154840551</v>
      </c>
      <c r="V84" s="136">
        <v>636.22190944371505</v>
      </c>
      <c r="W84" s="136">
        <v>1812.4640233257314</v>
      </c>
    </row>
    <row r="85" spans="1:23" x14ac:dyDescent="0.25">
      <c r="A85" s="77">
        <v>17</v>
      </c>
      <c r="B85" s="318"/>
      <c r="C85" s="319"/>
      <c r="D85" s="108"/>
      <c r="E85" s="86"/>
      <c r="F85" s="86"/>
      <c r="G85" s="86"/>
      <c r="H85" s="137"/>
      <c r="I85" s="86"/>
      <c r="J85" s="86"/>
      <c r="K85" s="86"/>
      <c r="L85" s="137"/>
      <c r="M85" s="137"/>
      <c r="N85" s="86"/>
      <c r="O85" s="86"/>
      <c r="P85" s="86"/>
      <c r="Q85" s="137"/>
      <c r="R85" s="137"/>
      <c r="S85" s="86"/>
      <c r="T85" s="86"/>
      <c r="U85" s="86"/>
      <c r="V85" s="137"/>
      <c r="W85" s="137"/>
    </row>
    <row r="86" spans="1:23" x14ac:dyDescent="0.25">
      <c r="A86" s="84">
        <v>18</v>
      </c>
      <c r="B86" s="338" t="s">
        <v>278</v>
      </c>
      <c r="C86" s="338"/>
      <c r="D86" s="135" t="s">
        <v>195</v>
      </c>
      <c r="E86" s="173">
        <v>390.34485200000006</v>
      </c>
      <c r="F86" s="174">
        <v>275.06285200000002</v>
      </c>
      <c r="G86" s="174">
        <v>242.09220000000002</v>
      </c>
      <c r="H86" s="174">
        <v>907.49990400000002</v>
      </c>
      <c r="I86" s="174">
        <v>190.21530000000001</v>
      </c>
      <c r="J86" s="174">
        <v>0</v>
      </c>
      <c r="K86" s="174">
        <v>0</v>
      </c>
      <c r="L86" s="82">
        <v>190.21530000000001</v>
      </c>
      <c r="M86" s="81">
        <v>1097.7152040000001</v>
      </c>
      <c r="N86" s="174">
        <v>0</v>
      </c>
      <c r="O86" s="174">
        <v>0</v>
      </c>
      <c r="P86" s="174">
        <v>0</v>
      </c>
      <c r="Q86" s="82">
        <v>0</v>
      </c>
      <c r="R86" s="81">
        <v>1097.7152040000001</v>
      </c>
      <c r="S86" s="174">
        <v>97.989700000000013</v>
      </c>
      <c r="T86" s="174">
        <v>219.03579999999999</v>
      </c>
      <c r="U86" s="174">
        <v>397.72290000000004</v>
      </c>
      <c r="V86" s="82">
        <v>714.74840000000006</v>
      </c>
      <c r="W86" s="83">
        <v>1812.463604</v>
      </c>
    </row>
    <row r="87" spans="1:23" x14ac:dyDescent="0.25">
      <c r="A87" s="77">
        <v>19</v>
      </c>
      <c r="B87" s="318" t="s">
        <v>279</v>
      </c>
      <c r="C87" s="319"/>
      <c r="D87" s="108" t="s">
        <v>195</v>
      </c>
      <c r="E87" s="138">
        <v>0</v>
      </c>
      <c r="F87" s="138">
        <v>0</v>
      </c>
      <c r="G87" s="138">
        <v>0</v>
      </c>
      <c r="H87" s="82">
        <v>0</v>
      </c>
      <c r="I87" s="138">
        <v>0</v>
      </c>
      <c r="J87" s="138">
        <v>0</v>
      </c>
      <c r="K87" s="138">
        <v>0</v>
      </c>
      <c r="L87" s="82">
        <v>0</v>
      </c>
      <c r="M87" s="81">
        <v>0</v>
      </c>
      <c r="N87" s="138">
        <v>0</v>
      </c>
      <c r="O87" s="138">
        <v>0</v>
      </c>
      <c r="P87" s="138"/>
      <c r="Q87" s="82">
        <v>0</v>
      </c>
      <c r="R87" s="81">
        <v>0</v>
      </c>
      <c r="S87" s="138"/>
      <c r="T87" s="138"/>
      <c r="U87" s="138"/>
      <c r="V87" s="82">
        <v>0</v>
      </c>
      <c r="W87" s="83">
        <v>0</v>
      </c>
    </row>
    <row r="88" spans="1:23" x14ac:dyDescent="0.25">
      <c r="A88" s="77">
        <v>20</v>
      </c>
      <c r="B88" s="318" t="s">
        <v>280</v>
      </c>
      <c r="C88" s="319"/>
      <c r="D88" s="108" t="s">
        <v>281</v>
      </c>
      <c r="E88" s="139">
        <v>5764.1</v>
      </c>
      <c r="F88" s="139">
        <v>5764.1</v>
      </c>
      <c r="G88" s="139">
        <v>5764.1</v>
      </c>
      <c r="H88" s="140">
        <v>5764.1</v>
      </c>
      <c r="I88" s="139">
        <v>5764.1</v>
      </c>
      <c r="J88" s="139">
        <v>5764.1</v>
      </c>
      <c r="K88" s="139">
        <v>5764.1</v>
      </c>
      <c r="L88" s="140">
        <v>5764.1</v>
      </c>
      <c r="M88" s="140">
        <v>5764.1</v>
      </c>
      <c r="N88" s="139">
        <v>5764.1</v>
      </c>
      <c r="O88" s="139">
        <v>5764.1</v>
      </c>
      <c r="P88" s="139">
        <v>5764.1</v>
      </c>
      <c r="Q88" s="140">
        <v>5764.1</v>
      </c>
      <c r="R88" s="140">
        <v>5764.1</v>
      </c>
      <c r="S88" s="139">
        <v>5764.1</v>
      </c>
      <c r="T88" s="139">
        <v>5764.1</v>
      </c>
      <c r="U88" s="139">
        <v>5764.1</v>
      </c>
      <c r="V88" s="140">
        <v>5764.1</v>
      </c>
      <c r="W88" s="81">
        <v>5764.1</v>
      </c>
    </row>
    <row r="89" spans="1:23" x14ac:dyDescent="0.25">
      <c r="A89" s="84">
        <v>21</v>
      </c>
      <c r="B89" s="336" t="s">
        <v>282</v>
      </c>
      <c r="C89" s="337"/>
      <c r="D89" s="135" t="s">
        <v>195</v>
      </c>
      <c r="E89" s="141">
        <v>74.322023147747984</v>
      </c>
      <c r="F89" s="141">
        <v>29.395878195112346</v>
      </c>
      <c r="G89" s="141">
        <v>10.835194590509587</v>
      </c>
      <c r="H89" s="141">
        <v>114.55309593336992</v>
      </c>
      <c r="I89" s="141">
        <v>-113.71622581538634</v>
      </c>
      <c r="J89" s="141">
        <v>-15.872756000000001</v>
      </c>
      <c r="K89" s="141">
        <v>-15.872756000000001</v>
      </c>
      <c r="L89" s="141">
        <v>-145.46173781538636</v>
      </c>
      <c r="M89" s="141">
        <v>-30.90864188201644</v>
      </c>
      <c r="N89" s="141">
        <v>-15.872756000000001</v>
      </c>
      <c r="O89" s="141">
        <v>-15.872756000000001</v>
      </c>
      <c r="P89" s="141">
        <v>-15.872756000000001</v>
      </c>
      <c r="Q89" s="141">
        <v>-47.618268</v>
      </c>
      <c r="R89" s="141">
        <v>-78.52690988201644</v>
      </c>
      <c r="S89" s="141">
        <v>-23.268684489331491</v>
      </c>
      <c r="T89" s="141">
        <v>-1.3948934059780527</v>
      </c>
      <c r="U89" s="141">
        <v>103.19006845159453</v>
      </c>
      <c r="V89" s="141">
        <v>78.526490556284983</v>
      </c>
      <c r="W89" s="141">
        <v>-4.1932573145686547E-4</v>
      </c>
    </row>
    <row r="90" spans="1:23" x14ac:dyDescent="0.25">
      <c r="A90" s="142"/>
      <c r="B90" s="142"/>
      <c r="C90" s="142"/>
      <c r="D90" s="142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4"/>
      <c r="Q90" s="143"/>
      <c r="R90" s="143"/>
      <c r="S90" s="143"/>
      <c r="T90" s="143"/>
      <c r="U90" s="143"/>
      <c r="V90" s="143"/>
      <c r="W90" s="143"/>
    </row>
    <row r="91" spans="1:23" x14ac:dyDescent="0.25">
      <c r="A91" s="146" t="s">
        <v>107</v>
      </c>
      <c r="B91" s="142"/>
      <c r="C91" s="142"/>
      <c r="D91" s="142"/>
      <c r="E91" s="147"/>
      <c r="F91" s="147"/>
      <c r="G91" s="147" t="s">
        <v>301</v>
      </c>
      <c r="H91" s="147"/>
      <c r="I91" s="147"/>
      <c r="J91" s="147"/>
      <c r="K91" s="147"/>
      <c r="L91" s="147"/>
      <c r="M91" s="147"/>
      <c r="N91" s="147"/>
      <c r="O91" s="147"/>
      <c r="P91" s="148"/>
      <c r="Q91" s="147"/>
      <c r="R91" s="147"/>
      <c r="S91" s="147"/>
      <c r="T91" s="147"/>
      <c r="U91" s="147"/>
      <c r="V91" s="147"/>
      <c r="W91" s="147"/>
    </row>
    <row r="93" spans="1:23" x14ac:dyDescent="0.25">
      <c r="A93" t="s">
        <v>300</v>
      </c>
      <c r="G93" t="s">
        <v>298</v>
      </c>
    </row>
  </sheetData>
  <mergeCells count="89">
    <mergeCell ref="B89:C89"/>
    <mergeCell ref="B82:C82"/>
    <mergeCell ref="B84:C84"/>
    <mergeCell ref="B85:C85"/>
    <mergeCell ref="B86:C86"/>
    <mergeCell ref="B87:C87"/>
    <mergeCell ref="B88:C88"/>
    <mergeCell ref="B80:C80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C78"/>
    <mergeCell ref="B79:C79"/>
    <mergeCell ref="B67:C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3:C53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21:B22"/>
    <mergeCell ref="B23:B25"/>
    <mergeCell ref="B26:B28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U6:U7"/>
    <mergeCell ref="M5:M7"/>
    <mergeCell ref="R5:R7"/>
    <mergeCell ref="V5:V7"/>
    <mergeCell ref="W5:W7"/>
    <mergeCell ref="N6:N7"/>
    <mergeCell ref="O6:O7"/>
    <mergeCell ref="P6:P7"/>
    <mergeCell ref="S6:S7"/>
    <mergeCell ref="T6:T7"/>
    <mergeCell ref="L5:L7"/>
    <mergeCell ref="K6:K7"/>
    <mergeCell ref="A3:E3"/>
    <mergeCell ref="A5:A7"/>
    <mergeCell ref="B5:C7"/>
    <mergeCell ref="D5:D7"/>
    <mergeCell ref="H5:H7"/>
    <mergeCell ref="E6:E7"/>
    <mergeCell ref="F6:F7"/>
    <mergeCell ref="G6:G7"/>
    <mergeCell ref="I6:I7"/>
    <mergeCell ref="J6:J7"/>
  </mergeCells>
  <pageMargins left="0.7" right="0.7" top="0.75" bottom="0.75" header="0.3" footer="0.3"/>
  <pageSetup paperSize="9" scale="5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"/>
  <sheetViews>
    <sheetView topLeftCell="A76" workbookViewId="0">
      <selection activeCell="F98" sqref="F98"/>
    </sheetView>
  </sheetViews>
  <sheetFormatPr defaultRowHeight="15" x14ac:dyDescent="0.25"/>
  <cols>
    <col min="1" max="23" width="10.7109375" customWidth="1"/>
  </cols>
  <sheetData>
    <row r="1" spans="1:23" x14ac:dyDescent="0.25">
      <c r="A1" s="51"/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3"/>
      <c r="Q1" s="51"/>
      <c r="R1" s="51"/>
      <c r="S1" s="51"/>
      <c r="T1" s="51"/>
      <c r="U1" s="51"/>
      <c r="V1" s="51"/>
      <c r="W1" s="54"/>
    </row>
    <row r="2" spans="1:23" x14ac:dyDescent="0.25">
      <c r="A2" s="55" t="s">
        <v>132</v>
      </c>
      <c r="B2" s="56"/>
      <c r="C2" s="56"/>
      <c r="D2" s="56"/>
      <c r="E2" s="56"/>
      <c r="F2" s="56"/>
      <c r="G2" s="56"/>
      <c r="H2" s="56"/>
      <c r="I2" s="56"/>
      <c r="J2" s="56"/>
      <c r="K2" s="51"/>
      <c r="L2" s="51"/>
      <c r="M2" s="51"/>
      <c r="N2" s="51"/>
      <c r="O2" s="51"/>
      <c r="P2" s="53"/>
      <c r="Q2" s="51"/>
      <c r="R2" s="51"/>
      <c r="S2" s="51"/>
      <c r="T2" s="51"/>
      <c r="U2" s="51"/>
      <c r="V2" s="51"/>
      <c r="W2" s="54"/>
    </row>
    <row r="3" spans="1:23" x14ac:dyDescent="0.25">
      <c r="A3" s="293" t="s">
        <v>133</v>
      </c>
      <c r="B3" s="294"/>
      <c r="C3" s="294"/>
      <c r="D3" s="294"/>
      <c r="E3" s="294"/>
      <c r="F3" s="56"/>
      <c r="G3" s="56"/>
      <c r="H3" s="56"/>
      <c r="I3" s="56"/>
      <c r="J3" s="56"/>
      <c r="K3" s="51"/>
      <c r="L3" s="51"/>
      <c r="M3" s="51"/>
      <c r="N3" s="51"/>
      <c r="O3" s="51"/>
      <c r="P3" s="53"/>
      <c r="Q3" s="51"/>
      <c r="R3" s="51"/>
      <c r="S3" s="51"/>
      <c r="T3" s="51"/>
      <c r="U3" s="51"/>
      <c r="V3" s="51"/>
      <c r="W3" s="54"/>
    </row>
    <row r="4" spans="1:23" ht="57.75" x14ac:dyDescent="0.25">
      <c r="A4" s="57"/>
      <c r="B4" s="58"/>
      <c r="C4" s="58" t="s">
        <v>285</v>
      </c>
      <c r="D4" s="58"/>
      <c r="E4" s="56"/>
      <c r="F4" s="56"/>
      <c r="G4" s="56"/>
      <c r="H4" s="51"/>
      <c r="I4" s="51"/>
      <c r="J4" s="51"/>
      <c r="K4" s="51"/>
      <c r="L4" s="51"/>
      <c r="M4" s="51"/>
      <c r="N4" s="51"/>
      <c r="O4" s="51"/>
      <c r="P4" s="53"/>
      <c r="Q4" s="51"/>
      <c r="R4" s="51"/>
      <c r="S4" s="51"/>
      <c r="T4" s="51"/>
      <c r="U4" s="51"/>
      <c r="V4" s="51"/>
      <c r="W4" s="54"/>
    </row>
    <row r="5" spans="1:23" ht="28.5" x14ac:dyDescent="0.25">
      <c r="A5" s="295" t="s">
        <v>135</v>
      </c>
      <c r="B5" s="291" t="s">
        <v>22</v>
      </c>
      <c r="C5" s="298"/>
      <c r="D5" s="295" t="s">
        <v>136</v>
      </c>
      <c r="E5" s="59"/>
      <c r="F5" s="60"/>
      <c r="G5" s="60"/>
      <c r="H5" s="288" t="s">
        <v>137</v>
      </c>
      <c r="I5" s="60"/>
      <c r="J5" s="60"/>
      <c r="K5" s="60"/>
      <c r="L5" s="288" t="s">
        <v>138</v>
      </c>
      <c r="M5" s="288" t="s">
        <v>139</v>
      </c>
      <c r="N5" s="60"/>
      <c r="O5" s="60"/>
      <c r="P5" s="61"/>
      <c r="Q5" s="62" t="s">
        <v>140</v>
      </c>
      <c r="R5" s="288" t="s">
        <v>141</v>
      </c>
      <c r="S5" s="60"/>
      <c r="T5" s="60"/>
      <c r="U5" s="60"/>
      <c r="V5" s="288" t="s">
        <v>142</v>
      </c>
      <c r="W5" s="309" t="s">
        <v>143</v>
      </c>
    </row>
    <row r="6" spans="1:23" x14ac:dyDescent="0.25">
      <c r="A6" s="296"/>
      <c r="B6" s="299"/>
      <c r="C6" s="300"/>
      <c r="D6" s="303"/>
      <c r="E6" s="295" t="s">
        <v>2</v>
      </c>
      <c r="F6" s="295" t="s">
        <v>3</v>
      </c>
      <c r="G6" s="295" t="s">
        <v>4</v>
      </c>
      <c r="H6" s="289"/>
      <c r="I6" s="305" t="s">
        <v>11</v>
      </c>
      <c r="J6" s="295" t="s">
        <v>12</v>
      </c>
      <c r="K6" s="291" t="s">
        <v>13</v>
      </c>
      <c r="L6" s="289"/>
      <c r="M6" s="307"/>
      <c r="N6" s="305" t="s">
        <v>14</v>
      </c>
      <c r="O6" s="295" t="s">
        <v>15</v>
      </c>
      <c r="P6" s="311" t="s">
        <v>16</v>
      </c>
      <c r="Q6" s="63"/>
      <c r="R6" s="307"/>
      <c r="S6" s="305" t="s">
        <v>17</v>
      </c>
      <c r="T6" s="295" t="s">
        <v>18</v>
      </c>
      <c r="U6" s="291" t="s">
        <v>19</v>
      </c>
      <c r="V6" s="289"/>
      <c r="W6" s="310"/>
    </row>
    <row r="7" spans="1:23" x14ac:dyDescent="0.25">
      <c r="A7" s="297"/>
      <c r="B7" s="301"/>
      <c r="C7" s="302"/>
      <c r="D7" s="304"/>
      <c r="E7" s="297"/>
      <c r="F7" s="297"/>
      <c r="G7" s="297"/>
      <c r="H7" s="290"/>
      <c r="I7" s="306"/>
      <c r="J7" s="297"/>
      <c r="K7" s="292"/>
      <c r="L7" s="290"/>
      <c r="M7" s="308"/>
      <c r="N7" s="306"/>
      <c r="O7" s="297"/>
      <c r="P7" s="312"/>
      <c r="Q7" s="64"/>
      <c r="R7" s="308"/>
      <c r="S7" s="306"/>
      <c r="T7" s="297"/>
      <c r="U7" s="292"/>
      <c r="V7" s="290"/>
      <c r="W7" s="310"/>
    </row>
    <row r="8" spans="1:23" x14ac:dyDescent="0.25">
      <c r="A8" s="65" t="s">
        <v>144</v>
      </c>
      <c r="B8" s="66"/>
      <c r="C8" s="66"/>
      <c r="D8" s="66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68"/>
      <c r="R8" s="68"/>
      <c r="S8" s="68"/>
      <c r="T8" s="68"/>
      <c r="U8" s="68"/>
      <c r="V8" s="68"/>
      <c r="W8" s="70"/>
    </row>
    <row r="9" spans="1:23" x14ac:dyDescent="0.25">
      <c r="A9" s="71" t="s">
        <v>145</v>
      </c>
      <c r="B9" s="314" t="s">
        <v>146</v>
      </c>
      <c r="C9" s="314"/>
      <c r="D9" s="72" t="s">
        <v>147</v>
      </c>
      <c r="E9" s="73">
        <v>7.9103000000000007E-2</v>
      </c>
      <c r="F9" s="73">
        <v>5.2757631999999999E-2</v>
      </c>
      <c r="G9" s="73">
        <v>4.6747768000000002E-2</v>
      </c>
      <c r="H9" s="74">
        <v>0.17860840000000003</v>
      </c>
      <c r="I9" s="74">
        <v>3.6842E-2</v>
      </c>
      <c r="J9" s="74">
        <v>0</v>
      </c>
      <c r="K9" s="74">
        <v>0</v>
      </c>
      <c r="L9" s="75">
        <v>3.6842E-2</v>
      </c>
      <c r="M9" s="75">
        <v>0.21545040000000004</v>
      </c>
      <c r="N9" s="74">
        <v>0</v>
      </c>
      <c r="O9" s="74">
        <v>0</v>
      </c>
      <c r="P9" s="74">
        <v>0</v>
      </c>
      <c r="Q9" s="75">
        <v>0</v>
      </c>
      <c r="R9" s="75">
        <v>0.21545040000000004</v>
      </c>
      <c r="S9" s="74">
        <v>1.9867879999999997E-2</v>
      </c>
      <c r="T9" s="74">
        <v>4.4744480000000003E-2</v>
      </c>
      <c r="U9" s="74">
        <v>8.1269999999999995E-2</v>
      </c>
      <c r="V9" s="75">
        <v>0.14588235999999999</v>
      </c>
      <c r="W9" s="76">
        <v>0.36133276000000003</v>
      </c>
    </row>
    <row r="10" spans="1:23" x14ac:dyDescent="0.25">
      <c r="A10" s="77" t="s">
        <v>148</v>
      </c>
      <c r="B10" s="315" t="s">
        <v>149</v>
      </c>
      <c r="C10" s="315"/>
      <c r="D10" s="78" t="s">
        <v>147</v>
      </c>
      <c r="E10" s="79">
        <v>3.1829999999999996E-3</v>
      </c>
      <c r="F10" s="79">
        <v>2.1360000000000003E-3</v>
      </c>
      <c r="G10" s="80">
        <v>1.8749999999999999E-3</v>
      </c>
      <c r="H10" s="81">
        <v>7.1939999999999999E-3</v>
      </c>
      <c r="I10" s="79">
        <v>1.482E-3</v>
      </c>
      <c r="J10" s="79">
        <v>0</v>
      </c>
      <c r="K10" s="80">
        <v>0</v>
      </c>
      <c r="L10" s="81">
        <v>1.482E-3</v>
      </c>
      <c r="M10" s="81">
        <v>8.6759999999999997E-3</v>
      </c>
      <c r="N10" s="79">
        <v>0</v>
      </c>
      <c r="O10" s="79">
        <v>0</v>
      </c>
      <c r="P10" s="80">
        <v>0</v>
      </c>
      <c r="Q10" s="81">
        <v>0</v>
      </c>
      <c r="R10" s="82">
        <v>8.6759999999999997E-3</v>
      </c>
      <c r="S10" s="79">
        <v>7.85E-4</v>
      </c>
      <c r="T10" s="79">
        <v>1.7880000000000001E-3</v>
      </c>
      <c r="U10" s="80">
        <v>3.2699999999999999E-3</v>
      </c>
      <c r="V10" s="81">
        <v>5.8430000000000001E-3</v>
      </c>
      <c r="W10" s="83">
        <v>1.4519000000000001E-2</v>
      </c>
    </row>
    <row r="11" spans="1:23" x14ac:dyDescent="0.25">
      <c r="A11" s="84" t="s">
        <v>150</v>
      </c>
      <c r="B11" s="316" t="s">
        <v>151</v>
      </c>
      <c r="C11" s="317"/>
      <c r="D11" s="78" t="s">
        <v>147</v>
      </c>
      <c r="E11" s="82">
        <v>7.5920000000000001E-2</v>
      </c>
      <c r="F11" s="82">
        <v>5.0621632E-2</v>
      </c>
      <c r="G11" s="82">
        <v>4.4872768E-2</v>
      </c>
      <c r="H11" s="82">
        <v>0.17141440000000002</v>
      </c>
      <c r="I11" s="82">
        <v>3.5360000000000003E-2</v>
      </c>
      <c r="J11" s="82">
        <v>0</v>
      </c>
      <c r="K11" s="82">
        <v>0</v>
      </c>
      <c r="L11" s="82">
        <v>3.5360000000000003E-2</v>
      </c>
      <c r="M11" s="82">
        <v>0.20677440000000002</v>
      </c>
      <c r="N11" s="82">
        <v>0</v>
      </c>
      <c r="O11" s="82">
        <v>0</v>
      </c>
      <c r="P11" s="82">
        <v>0</v>
      </c>
      <c r="Q11" s="82">
        <v>0</v>
      </c>
      <c r="R11" s="82">
        <v>0.20677440000000002</v>
      </c>
      <c r="S11" s="82">
        <v>1.9082879999999997E-2</v>
      </c>
      <c r="T11" s="82">
        <v>3.9956480000000003E-2</v>
      </c>
      <c r="U11" s="82">
        <v>7.5999999999999998E-2</v>
      </c>
      <c r="V11" s="82">
        <v>0.13503936</v>
      </c>
      <c r="W11" s="85">
        <v>0.34181376000000002</v>
      </c>
    </row>
    <row r="12" spans="1:23" x14ac:dyDescent="0.25">
      <c r="A12" s="77" t="s">
        <v>152</v>
      </c>
      <c r="B12" s="318" t="s">
        <v>153</v>
      </c>
      <c r="C12" s="319"/>
      <c r="D12" s="78" t="s">
        <v>147</v>
      </c>
      <c r="E12" s="86">
        <v>2.9199999999999999E-3</v>
      </c>
      <c r="F12" s="86">
        <v>1.9599999999999999E-3</v>
      </c>
      <c r="G12" s="86">
        <v>1.72E-3</v>
      </c>
      <c r="H12" s="87">
        <v>6.6E-3</v>
      </c>
      <c r="I12" s="86">
        <v>1.3600000000000001E-3</v>
      </c>
      <c r="J12" s="86">
        <v>0</v>
      </c>
      <c r="K12" s="86">
        <v>0</v>
      </c>
      <c r="L12" s="81">
        <v>1.3600000000000001E-3</v>
      </c>
      <c r="M12" s="81">
        <v>7.9600000000000001E-3</v>
      </c>
      <c r="N12" s="86">
        <v>0</v>
      </c>
      <c r="O12" s="86">
        <v>0</v>
      </c>
      <c r="P12" s="86">
        <v>0</v>
      </c>
      <c r="Q12" s="81">
        <v>0</v>
      </c>
      <c r="R12" s="82">
        <v>7.9600000000000001E-3</v>
      </c>
      <c r="S12" s="86">
        <v>7.1999999999999994E-4</v>
      </c>
      <c r="T12" s="86">
        <v>1.64E-3</v>
      </c>
      <c r="U12" s="86">
        <v>3.0000000000000001E-3</v>
      </c>
      <c r="V12" s="81">
        <v>5.3600000000000002E-3</v>
      </c>
      <c r="W12" s="83">
        <v>1.332E-2</v>
      </c>
    </row>
    <row r="13" spans="1:23" x14ac:dyDescent="0.25">
      <c r="A13" s="77" t="s">
        <v>154</v>
      </c>
      <c r="B13" s="318" t="s">
        <v>155</v>
      </c>
      <c r="C13" s="319"/>
      <c r="D13" s="78" t="s">
        <v>147</v>
      </c>
      <c r="E13" s="82">
        <v>7.2999999999999995E-2</v>
      </c>
      <c r="F13" s="82">
        <v>4.8661631999999996E-2</v>
      </c>
      <c r="G13" s="82">
        <v>4.3152768000000001E-2</v>
      </c>
      <c r="H13" s="82">
        <v>0.1648144</v>
      </c>
      <c r="I13" s="82">
        <v>3.4000000000000002E-2</v>
      </c>
      <c r="J13" s="82"/>
      <c r="K13" s="82"/>
      <c r="L13" s="87">
        <v>3.4000000000000002E-2</v>
      </c>
      <c r="M13" s="87">
        <v>0.1988144</v>
      </c>
      <c r="N13" s="82"/>
      <c r="O13" s="82"/>
      <c r="P13" s="82"/>
      <c r="Q13" s="87">
        <v>0</v>
      </c>
      <c r="R13" s="87">
        <v>0.1988144</v>
      </c>
      <c r="S13" s="82">
        <v>1.8362879999999998E-2</v>
      </c>
      <c r="T13" s="82">
        <v>3.831648E-2</v>
      </c>
      <c r="U13" s="82">
        <v>7.2999999999999995E-2</v>
      </c>
      <c r="V13" s="82">
        <v>0.12967935999999999</v>
      </c>
      <c r="W13" s="85">
        <v>0.32849375999999997</v>
      </c>
    </row>
    <row r="14" spans="1:23" x14ac:dyDescent="0.25">
      <c r="A14" s="84" t="s">
        <v>156</v>
      </c>
      <c r="B14" s="316" t="s">
        <v>157</v>
      </c>
      <c r="C14" s="317"/>
      <c r="D14" s="78" t="s">
        <v>147</v>
      </c>
      <c r="E14" s="82">
        <v>7.2999999999999995E-2</v>
      </c>
      <c r="F14" s="82">
        <v>4.8661631999999996E-2</v>
      </c>
      <c r="G14" s="82">
        <v>4.3152768000000001E-2</v>
      </c>
      <c r="H14" s="82">
        <v>0.1648144</v>
      </c>
      <c r="I14" s="82">
        <v>3.4000000000000002E-2</v>
      </c>
      <c r="J14" s="82">
        <v>0</v>
      </c>
      <c r="K14" s="82">
        <v>0</v>
      </c>
      <c r="L14" s="82">
        <v>3.4000000000000002E-2</v>
      </c>
      <c r="M14" s="82">
        <v>0.1988144</v>
      </c>
      <c r="N14" s="82">
        <v>0</v>
      </c>
      <c r="O14" s="82">
        <v>0</v>
      </c>
      <c r="P14" s="82">
        <v>0</v>
      </c>
      <c r="Q14" s="82">
        <v>0</v>
      </c>
      <c r="R14" s="82">
        <v>0.1988144</v>
      </c>
      <c r="S14" s="82">
        <v>1.8362879999999998E-2</v>
      </c>
      <c r="T14" s="82">
        <v>3.831648E-2</v>
      </c>
      <c r="U14" s="82">
        <v>7.2999999999999995E-2</v>
      </c>
      <c r="V14" s="82">
        <v>0.12967935999999999</v>
      </c>
      <c r="W14" s="82">
        <v>0.32849375999999997</v>
      </c>
    </row>
    <row r="15" spans="1:23" x14ac:dyDescent="0.25">
      <c r="A15" s="88" t="s">
        <v>158</v>
      </c>
      <c r="B15" s="315" t="s">
        <v>159</v>
      </c>
      <c r="C15" s="315"/>
      <c r="D15" s="78" t="s">
        <v>147</v>
      </c>
      <c r="E15" s="79">
        <v>0</v>
      </c>
      <c r="F15" s="79">
        <v>0</v>
      </c>
      <c r="G15" s="80">
        <v>0</v>
      </c>
      <c r="H15" s="81">
        <v>0</v>
      </c>
      <c r="I15" s="79">
        <v>0</v>
      </c>
      <c r="J15" s="79">
        <v>0</v>
      </c>
      <c r="K15" s="80">
        <v>0</v>
      </c>
      <c r="L15" s="81">
        <v>0</v>
      </c>
      <c r="M15" s="81">
        <v>0</v>
      </c>
      <c r="N15" s="79">
        <v>0</v>
      </c>
      <c r="O15" s="79">
        <v>0</v>
      </c>
      <c r="P15" s="79">
        <v>0</v>
      </c>
      <c r="Q15" s="81">
        <v>0</v>
      </c>
      <c r="R15" s="81">
        <v>0</v>
      </c>
      <c r="S15" s="79">
        <v>0</v>
      </c>
      <c r="T15" s="79">
        <v>0</v>
      </c>
      <c r="U15" s="80">
        <v>0</v>
      </c>
      <c r="V15" s="81">
        <v>0</v>
      </c>
      <c r="W15" s="83">
        <v>0</v>
      </c>
    </row>
    <row r="16" spans="1:23" x14ac:dyDescent="0.25">
      <c r="A16" s="88" t="s">
        <v>160</v>
      </c>
      <c r="B16" s="315" t="s">
        <v>161</v>
      </c>
      <c r="C16" s="315"/>
      <c r="D16" s="78" t="s">
        <v>147</v>
      </c>
      <c r="E16" s="86">
        <v>7.2999999999999995E-2</v>
      </c>
      <c r="F16" s="86">
        <v>4.8661631999999996E-2</v>
      </c>
      <c r="G16" s="86">
        <v>4.3152768000000001E-2</v>
      </c>
      <c r="H16" s="86">
        <v>0.1648144</v>
      </c>
      <c r="I16" s="86">
        <v>3.4000000000000002E-2</v>
      </c>
      <c r="J16" s="86">
        <v>0</v>
      </c>
      <c r="K16" s="86">
        <v>0</v>
      </c>
      <c r="L16" s="86">
        <v>3.4000000000000002E-2</v>
      </c>
      <c r="M16" s="86">
        <v>0.1988144</v>
      </c>
      <c r="N16" s="86">
        <v>0</v>
      </c>
      <c r="O16" s="86">
        <v>0</v>
      </c>
      <c r="P16" s="86">
        <v>0</v>
      </c>
      <c r="Q16" s="86">
        <v>0</v>
      </c>
      <c r="R16" s="86">
        <v>0.1988144</v>
      </c>
      <c r="S16" s="86">
        <v>1.8362879999999998E-2</v>
      </c>
      <c r="T16" s="86">
        <v>3.831648E-2</v>
      </c>
      <c r="U16" s="86">
        <v>7.2999999999999995E-2</v>
      </c>
      <c r="V16" s="86">
        <v>0.12967935999999999</v>
      </c>
      <c r="W16" s="86">
        <v>0.32849375999999997</v>
      </c>
    </row>
    <row r="17" spans="1:23" x14ac:dyDescent="0.25">
      <c r="A17" s="88" t="s">
        <v>162</v>
      </c>
      <c r="B17" s="318" t="s">
        <v>163</v>
      </c>
      <c r="C17" s="319"/>
      <c r="D17" s="78" t="s">
        <v>147</v>
      </c>
      <c r="E17" s="79">
        <v>7.2999999999999995E-2</v>
      </c>
      <c r="F17" s="79">
        <v>4.8661631999999996E-2</v>
      </c>
      <c r="G17" s="80">
        <v>4.3152768000000001E-2</v>
      </c>
      <c r="H17" s="81">
        <v>0.1648144</v>
      </c>
      <c r="I17" s="79">
        <v>3.4000000000000002E-2</v>
      </c>
      <c r="J17" s="79">
        <v>0</v>
      </c>
      <c r="K17" s="80">
        <v>0</v>
      </c>
      <c r="L17" s="81">
        <v>3.4000000000000002E-2</v>
      </c>
      <c r="M17" s="81">
        <v>0.1988144</v>
      </c>
      <c r="N17" s="79">
        <v>0</v>
      </c>
      <c r="O17" s="79">
        <v>0</v>
      </c>
      <c r="P17" s="79">
        <v>0</v>
      </c>
      <c r="Q17" s="81">
        <v>0</v>
      </c>
      <c r="R17" s="81">
        <v>0.1988144</v>
      </c>
      <c r="S17" s="79">
        <v>1.8362879999999998E-2</v>
      </c>
      <c r="T17" s="79">
        <v>3.831648E-2</v>
      </c>
      <c r="U17" s="80">
        <v>7.2999999999999995E-2</v>
      </c>
      <c r="V17" s="81">
        <v>0.12967935999999999</v>
      </c>
      <c r="W17" s="83">
        <v>0.32849375999999997</v>
      </c>
    </row>
    <row r="18" spans="1:23" x14ac:dyDescent="0.25">
      <c r="A18" s="88" t="s">
        <v>164</v>
      </c>
      <c r="B18" s="318" t="s">
        <v>165</v>
      </c>
      <c r="C18" s="319"/>
      <c r="D18" s="78" t="s">
        <v>147</v>
      </c>
      <c r="E18" s="79">
        <v>0</v>
      </c>
      <c r="F18" s="79">
        <v>0</v>
      </c>
      <c r="G18" s="80">
        <v>0</v>
      </c>
      <c r="H18" s="81">
        <v>0</v>
      </c>
      <c r="I18" s="79">
        <v>0</v>
      </c>
      <c r="J18" s="79">
        <v>0</v>
      </c>
      <c r="K18" s="80">
        <v>0</v>
      </c>
      <c r="L18" s="81">
        <v>0</v>
      </c>
      <c r="M18" s="81">
        <v>0</v>
      </c>
      <c r="N18" s="79">
        <v>0</v>
      </c>
      <c r="O18" s="79">
        <v>0</v>
      </c>
      <c r="P18" s="79">
        <v>0</v>
      </c>
      <c r="Q18" s="81">
        <v>0</v>
      </c>
      <c r="R18" s="81">
        <v>0</v>
      </c>
      <c r="S18" s="79">
        <v>0</v>
      </c>
      <c r="T18" s="79">
        <v>0</v>
      </c>
      <c r="U18" s="80">
        <v>0</v>
      </c>
      <c r="V18" s="81">
        <v>0</v>
      </c>
      <c r="W18" s="83">
        <v>0</v>
      </c>
    </row>
    <row r="19" spans="1:23" x14ac:dyDescent="0.25">
      <c r="A19" s="88" t="s">
        <v>166</v>
      </c>
      <c r="B19" s="318" t="s">
        <v>167</v>
      </c>
      <c r="C19" s="319"/>
      <c r="D19" s="78" t="s">
        <v>147</v>
      </c>
      <c r="E19" s="79">
        <v>0</v>
      </c>
      <c r="F19" s="79">
        <v>0</v>
      </c>
      <c r="G19" s="80">
        <v>0</v>
      </c>
      <c r="H19" s="81">
        <v>0</v>
      </c>
      <c r="I19" s="79">
        <v>0</v>
      </c>
      <c r="J19" s="79">
        <v>0</v>
      </c>
      <c r="K19" s="80">
        <v>0</v>
      </c>
      <c r="L19" s="81">
        <v>0</v>
      </c>
      <c r="M19" s="81">
        <v>0</v>
      </c>
      <c r="N19" s="79">
        <v>0</v>
      </c>
      <c r="O19" s="79">
        <v>0</v>
      </c>
      <c r="P19" s="79">
        <v>0</v>
      </c>
      <c r="Q19" s="81">
        <v>0</v>
      </c>
      <c r="R19" s="81">
        <v>0</v>
      </c>
      <c r="S19" s="79">
        <v>0</v>
      </c>
      <c r="T19" s="79">
        <v>0</v>
      </c>
      <c r="U19" s="80">
        <v>0</v>
      </c>
      <c r="V19" s="81">
        <v>0</v>
      </c>
      <c r="W19" s="83">
        <v>0</v>
      </c>
    </row>
    <row r="20" spans="1:23" ht="15.75" thickBot="1" x14ac:dyDescent="0.3">
      <c r="A20" s="89" t="s">
        <v>168</v>
      </c>
      <c r="B20" s="313" t="s">
        <v>169</v>
      </c>
      <c r="C20" s="313"/>
      <c r="D20" s="78" t="s">
        <v>147</v>
      </c>
      <c r="E20" s="90">
        <v>0</v>
      </c>
      <c r="F20" s="90">
        <v>0</v>
      </c>
      <c r="G20" s="90">
        <v>0</v>
      </c>
      <c r="H20" s="91">
        <v>0</v>
      </c>
      <c r="I20" s="90">
        <v>0</v>
      </c>
      <c r="J20" s="90">
        <v>0</v>
      </c>
      <c r="K20" s="90">
        <v>0</v>
      </c>
      <c r="L20" s="91">
        <v>0</v>
      </c>
      <c r="M20" s="91">
        <v>0</v>
      </c>
      <c r="N20" s="90">
        <v>0</v>
      </c>
      <c r="O20" s="90">
        <v>0</v>
      </c>
      <c r="P20" s="90">
        <v>0</v>
      </c>
      <c r="Q20" s="91">
        <v>0</v>
      </c>
      <c r="R20" s="91">
        <v>0</v>
      </c>
      <c r="S20" s="90">
        <v>0</v>
      </c>
      <c r="T20" s="90">
        <v>0</v>
      </c>
      <c r="U20" s="90">
        <v>0</v>
      </c>
      <c r="V20" s="91">
        <v>0</v>
      </c>
      <c r="W20" s="92">
        <v>0</v>
      </c>
    </row>
    <row r="21" spans="1:23" ht="15.75" thickBot="1" x14ac:dyDescent="0.3">
      <c r="A21" s="93" t="s">
        <v>170</v>
      </c>
      <c r="B21" s="322" t="s">
        <v>34</v>
      </c>
      <c r="C21" s="94" t="s">
        <v>171</v>
      </c>
      <c r="D21" s="95" t="s">
        <v>172</v>
      </c>
      <c r="E21" s="96">
        <v>2.5336690900000005</v>
      </c>
      <c r="F21" s="96">
        <v>1.6898269529600001</v>
      </c>
      <c r="G21" s="80">
        <v>1.49733100904</v>
      </c>
      <c r="H21" s="91">
        <v>5.7208270520000006</v>
      </c>
      <c r="I21" s="96">
        <v>1.1800492600000001</v>
      </c>
      <c r="J21" s="96">
        <v>0</v>
      </c>
      <c r="K21" s="80">
        <v>0</v>
      </c>
      <c r="L21" s="91">
        <v>1.1800492600000001</v>
      </c>
      <c r="M21" s="97">
        <v>6.9008763120000012</v>
      </c>
      <c r="N21" s="96">
        <v>0</v>
      </c>
      <c r="O21" s="96">
        <v>0</v>
      </c>
      <c r="P21" s="96">
        <v>0</v>
      </c>
      <c r="Q21" s="91">
        <v>0</v>
      </c>
      <c r="R21" s="97">
        <v>6.9008763120000012</v>
      </c>
      <c r="S21" s="96">
        <v>0.63636819639999997</v>
      </c>
      <c r="T21" s="96">
        <v>1.4331656944000002</v>
      </c>
      <c r="U21" s="80">
        <v>2.6030780999999998</v>
      </c>
      <c r="V21" s="91">
        <v>4.6726119908000001</v>
      </c>
      <c r="W21" s="97">
        <v>11.573488302800001</v>
      </c>
    </row>
    <row r="22" spans="1:23" ht="15.75" thickBot="1" x14ac:dyDescent="0.3">
      <c r="A22" s="98" t="s">
        <v>173</v>
      </c>
      <c r="B22" s="323"/>
      <c r="C22" s="99" t="s">
        <v>174</v>
      </c>
      <c r="D22" s="100" t="s">
        <v>175</v>
      </c>
      <c r="E22" s="101">
        <v>5.75</v>
      </c>
      <c r="F22" s="101">
        <v>5.75</v>
      </c>
      <c r="G22" s="101">
        <v>5.75</v>
      </c>
      <c r="H22" s="101">
        <v>5.75</v>
      </c>
      <c r="I22" s="101">
        <v>5.75</v>
      </c>
      <c r="J22" s="101">
        <v>5.75</v>
      </c>
      <c r="K22" s="101">
        <v>5.75</v>
      </c>
      <c r="L22" s="101">
        <v>5.75</v>
      </c>
      <c r="M22" s="101">
        <v>5.75</v>
      </c>
      <c r="N22" s="101">
        <v>5.75</v>
      </c>
      <c r="O22" s="101">
        <v>5.75</v>
      </c>
      <c r="P22" s="101">
        <v>5.75</v>
      </c>
      <c r="Q22" s="101">
        <v>5.75</v>
      </c>
      <c r="R22" s="102">
        <v>5.75</v>
      </c>
      <c r="S22" s="101">
        <v>5.75</v>
      </c>
      <c r="T22" s="101">
        <v>5.75</v>
      </c>
      <c r="U22" s="101">
        <v>5.75</v>
      </c>
      <c r="V22" s="102">
        <v>5.75</v>
      </c>
      <c r="W22" s="102">
        <v>5.75</v>
      </c>
    </row>
    <row r="23" spans="1:23" ht="30" x14ac:dyDescent="0.25">
      <c r="A23" s="93" t="s">
        <v>176</v>
      </c>
      <c r="B23" s="324" t="s">
        <v>177</v>
      </c>
      <c r="C23" s="94" t="s">
        <v>178</v>
      </c>
      <c r="D23" s="95" t="s">
        <v>179</v>
      </c>
      <c r="E23" s="103">
        <v>51.601162465753433</v>
      </c>
      <c r="F23" s="103">
        <v>34.415321038904111</v>
      </c>
      <c r="G23" s="104">
        <v>30.494913865205479</v>
      </c>
      <c r="H23" s="105">
        <v>116.51139736986302</v>
      </c>
      <c r="I23" s="96">
        <v>24.033096438356161</v>
      </c>
      <c r="J23" s="96">
        <v>0</v>
      </c>
      <c r="K23" s="106">
        <v>0</v>
      </c>
      <c r="L23" s="105">
        <v>24.033096438356161</v>
      </c>
      <c r="M23" s="97">
        <v>140.54449380821919</v>
      </c>
      <c r="N23" s="96">
        <v>0</v>
      </c>
      <c r="O23" s="96">
        <v>0</v>
      </c>
      <c r="P23" s="96">
        <v>0</v>
      </c>
      <c r="Q23" s="105">
        <v>0</v>
      </c>
      <c r="R23" s="97">
        <v>140.54449380821919</v>
      </c>
      <c r="S23" s="96">
        <v>12.819389665753421</v>
      </c>
      <c r="T23" s="96">
        <v>29.188111473972608</v>
      </c>
      <c r="U23" s="106">
        <v>52.754758904109586</v>
      </c>
      <c r="V23" s="97">
        <v>94.762260043835624</v>
      </c>
      <c r="W23" s="97">
        <v>235.30675385205481</v>
      </c>
    </row>
    <row r="24" spans="1:23" ht="15.75" thickBot="1" x14ac:dyDescent="0.3">
      <c r="A24" s="77" t="s">
        <v>180</v>
      </c>
      <c r="B24" s="325"/>
      <c r="C24" s="107" t="s">
        <v>174</v>
      </c>
      <c r="D24" s="108" t="s">
        <v>181</v>
      </c>
      <c r="E24" s="109">
        <v>2461.25</v>
      </c>
      <c r="F24" s="109">
        <v>2461.25</v>
      </c>
      <c r="G24" s="109">
        <v>2461.25</v>
      </c>
      <c r="H24" s="109">
        <v>2461.25</v>
      </c>
      <c r="I24" s="109">
        <v>2461.25</v>
      </c>
      <c r="J24" s="109">
        <v>2461.25</v>
      </c>
      <c r="K24" s="109">
        <v>2461.25</v>
      </c>
      <c r="L24" s="109">
        <v>2461.25</v>
      </c>
      <c r="M24" s="109">
        <v>2461.25</v>
      </c>
      <c r="N24" s="109">
        <v>2461.25</v>
      </c>
      <c r="O24" s="109">
        <v>2461.25</v>
      </c>
      <c r="P24" s="109">
        <v>2461.25</v>
      </c>
      <c r="Q24" s="109">
        <v>2461.25</v>
      </c>
      <c r="R24" s="109">
        <v>2461.25</v>
      </c>
      <c r="S24" s="109">
        <v>2461.25</v>
      </c>
      <c r="T24" s="109">
        <v>2461.25</v>
      </c>
      <c r="U24" s="109">
        <v>2461.25</v>
      </c>
      <c r="V24" s="109">
        <v>2461.25</v>
      </c>
      <c r="W24" s="109">
        <v>2461.25</v>
      </c>
    </row>
    <row r="25" spans="1:23" ht="45.75" thickBot="1" x14ac:dyDescent="0.3">
      <c r="A25" s="110" t="s">
        <v>182</v>
      </c>
      <c r="B25" s="326"/>
      <c r="C25" s="111" t="s">
        <v>183</v>
      </c>
      <c r="D25" s="112" t="s">
        <v>184</v>
      </c>
      <c r="E25" s="113"/>
      <c r="F25" s="113"/>
      <c r="G25" s="114"/>
      <c r="H25" s="97">
        <v>0</v>
      </c>
      <c r="I25" s="113"/>
      <c r="J25" s="113"/>
      <c r="K25" s="114"/>
      <c r="L25" s="115">
        <v>0</v>
      </c>
      <c r="M25" s="97">
        <v>0</v>
      </c>
      <c r="N25" s="113"/>
      <c r="O25" s="113"/>
      <c r="P25" s="113">
        <v>0</v>
      </c>
      <c r="Q25" s="115">
        <v>0</v>
      </c>
      <c r="R25" s="97">
        <v>0</v>
      </c>
      <c r="S25" s="113"/>
      <c r="T25" s="113"/>
      <c r="U25" s="114"/>
      <c r="V25" s="115">
        <v>0</v>
      </c>
      <c r="W25" s="97">
        <v>0</v>
      </c>
    </row>
    <row r="26" spans="1:23" ht="45" x14ac:dyDescent="0.25">
      <c r="A26" s="116" t="s">
        <v>185</v>
      </c>
      <c r="B26" s="327" t="s">
        <v>186</v>
      </c>
      <c r="C26" s="117" t="s">
        <v>187</v>
      </c>
      <c r="D26" s="78" t="s">
        <v>188</v>
      </c>
      <c r="E26" s="118">
        <v>3.1641200000000001E-2</v>
      </c>
      <c r="F26" s="118">
        <v>2.1103052800000001E-2</v>
      </c>
      <c r="G26" s="80">
        <v>1.8699107200000002E-2</v>
      </c>
      <c r="H26" s="119">
        <v>7.1443360000000011E-2</v>
      </c>
      <c r="I26" s="118">
        <v>1.4736800000000001E-2</v>
      </c>
      <c r="J26" s="118">
        <v>0</v>
      </c>
      <c r="K26" s="80">
        <v>0</v>
      </c>
      <c r="L26" s="119">
        <v>1.4736800000000001E-2</v>
      </c>
      <c r="M26" s="97">
        <v>8.6180160000000006E-2</v>
      </c>
      <c r="N26" s="118">
        <v>0</v>
      </c>
      <c r="O26" s="118">
        <v>0</v>
      </c>
      <c r="P26" s="118">
        <v>0</v>
      </c>
      <c r="Q26" s="119">
        <v>0</v>
      </c>
      <c r="R26" s="119">
        <v>8.6180160000000006E-2</v>
      </c>
      <c r="S26" s="118">
        <v>7.947151999999999E-3</v>
      </c>
      <c r="T26" s="118">
        <v>1.7897792000000003E-2</v>
      </c>
      <c r="U26" s="80">
        <v>3.2508000000000002E-2</v>
      </c>
      <c r="V26" s="119">
        <v>5.8352944000000004E-2</v>
      </c>
      <c r="W26" s="97">
        <v>0.14453310400000002</v>
      </c>
    </row>
    <row r="27" spans="1:23" ht="30" x14ac:dyDescent="0.25">
      <c r="A27" s="116" t="s">
        <v>189</v>
      </c>
      <c r="B27" s="327"/>
      <c r="C27" s="117" t="s">
        <v>190</v>
      </c>
      <c r="D27" s="78" t="s">
        <v>188</v>
      </c>
      <c r="E27" s="118"/>
      <c r="F27" s="118"/>
      <c r="G27" s="80"/>
      <c r="H27" s="119">
        <v>0</v>
      </c>
      <c r="I27" s="118">
        <v>0</v>
      </c>
      <c r="J27" s="118">
        <v>0</v>
      </c>
      <c r="K27" s="80">
        <v>0</v>
      </c>
      <c r="L27" s="119">
        <v>0</v>
      </c>
      <c r="M27" s="119">
        <v>0</v>
      </c>
      <c r="N27" s="118"/>
      <c r="O27" s="118"/>
      <c r="P27" s="118">
        <v>0</v>
      </c>
      <c r="Q27" s="119">
        <v>0</v>
      </c>
      <c r="R27" s="119">
        <v>0</v>
      </c>
      <c r="S27" s="118">
        <v>0</v>
      </c>
      <c r="T27" s="118">
        <v>0</v>
      </c>
      <c r="U27" s="80">
        <v>0</v>
      </c>
      <c r="V27" s="119">
        <v>0</v>
      </c>
      <c r="W27" s="120"/>
    </row>
    <row r="28" spans="1:23" ht="18" x14ac:dyDescent="0.25">
      <c r="A28" s="116" t="s">
        <v>191</v>
      </c>
      <c r="B28" s="328"/>
      <c r="C28" s="107" t="s">
        <v>174</v>
      </c>
      <c r="D28" s="108" t="s">
        <v>192</v>
      </c>
      <c r="E28" s="79">
        <v>30.66</v>
      </c>
      <c r="F28" s="79">
        <v>30.66</v>
      </c>
      <c r="G28" s="79">
        <v>30.66</v>
      </c>
      <c r="H28" s="79">
        <v>30.66</v>
      </c>
      <c r="I28" s="79">
        <v>30.66</v>
      </c>
      <c r="J28" s="79">
        <v>30.66</v>
      </c>
      <c r="K28" s="79">
        <v>30.66</v>
      </c>
      <c r="L28" s="79">
        <v>30.66</v>
      </c>
      <c r="M28" s="79">
        <v>30.66</v>
      </c>
      <c r="N28" s="79">
        <v>30.66</v>
      </c>
      <c r="O28" s="79">
        <v>30.66</v>
      </c>
      <c r="P28" s="79">
        <v>30.66</v>
      </c>
      <c r="Q28" s="79">
        <v>30.66</v>
      </c>
      <c r="R28" s="79">
        <v>30.66</v>
      </c>
      <c r="S28" s="79">
        <v>30.66</v>
      </c>
      <c r="T28" s="79">
        <v>30.66</v>
      </c>
      <c r="U28" s="79">
        <v>30.66</v>
      </c>
      <c r="V28" s="79">
        <v>30.66</v>
      </c>
      <c r="W28" s="79">
        <v>30.66</v>
      </c>
    </row>
    <row r="29" spans="1:23" x14ac:dyDescent="0.25">
      <c r="A29" s="121" t="s">
        <v>193</v>
      </c>
      <c r="B29" s="122"/>
      <c r="C29" s="123"/>
      <c r="D29" s="124"/>
      <c r="E29" s="125"/>
      <c r="F29" s="125"/>
      <c r="G29" s="125"/>
      <c r="H29" s="126">
        <v>0</v>
      </c>
      <c r="I29" s="125"/>
      <c r="J29" s="125"/>
      <c r="K29" s="125"/>
      <c r="L29" s="126">
        <v>0</v>
      </c>
      <c r="M29" s="126">
        <v>0</v>
      </c>
      <c r="N29" s="127"/>
      <c r="O29" s="125"/>
      <c r="P29" s="125"/>
      <c r="Q29" s="126">
        <v>0</v>
      </c>
      <c r="R29" s="127">
        <v>0</v>
      </c>
      <c r="S29" s="127"/>
      <c r="T29" s="125"/>
      <c r="U29" s="125"/>
      <c r="V29" s="126">
        <v>0</v>
      </c>
      <c r="W29" s="128">
        <v>0</v>
      </c>
    </row>
    <row r="30" spans="1:23" x14ac:dyDescent="0.25">
      <c r="A30" s="77">
        <v>1</v>
      </c>
      <c r="B30" s="329" t="s">
        <v>194</v>
      </c>
      <c r="C30" s="329"/>
      <c r="D30" s="108" t="s">
        <v>195</v>
      </c>
      <c r="E30" s="86">
        <v>122.15036111883563</v>
      </c>
      <c r="F30" s="86">
        <v>79.851708907002745</v>
      </c>
      <c r="G30" s="86">
        <v>75.055606750736985</v>
      </c>
      <c r="H30" s="82">
        <v>277.05767677657536</v>
      </c>
      <c r="I30" s="86">
        <v>59.151458608904107</v>
      </c>
      <c r="J30" s="86">
        <v>0</v>
      </c>
      <c r="K30" s="86">
        <v>0</v>
      </c>
      <c r="L30" s="81">
        <v>59.151458608904107</v>
      </c>
      <c r="M30" s="81">
        <v>336.2091353854795</v>
      </c>
      <c r="N30" s="86">
        <v>0</v>
      </c>
      <c r="O30" s="86">
        <v>0</v>
      </c>
      <c r="P30" s="86">
        <v>0</v>
      </c>
      <c r="Q30" s="81">
        <v>0</v>
      </c>
      <c r="R30" s="81">
        <v>336.2091353854795</v>
      </c>
      <c r="S30" s="86">
        <v>31.551722814835607</v>
      </c>
      <c r="T30" s="86">
        <v>71.83923936531508</v>
      </c>
      <c r="U30" s="86">
        <v>129.84265035273972</v>
      </c>
      <c r="V30" s="82">
        <v>233.23361253289042</v>
      </c>
      <c r="W30" s="83">
        <v>569.44274791836995</v>
      </c>
    </row>
    <row r="31" spans="1:23" x14ac:dyDescent="0.25">
      <c r="A31" s="88" t="s">
        <v>196</v>
      </c>
      <c r="B31" s="330" t="s">
        <v>177</v>
      </c>
      <c r="C31" s="331"/>
      <c r="D31" s="108" t="s">
        <v>195</v>
      </c>
      <c r="E31" s="79">
        <v>122.15</v>
      </c>
      <c r="F31" s="79">
        <v>79.852000000000004</v>
      </c>
      <c r="G31" s="79">
        <v>70.203000000000003</v>
      </c>
      <c r="H31" s="82">
        <v>272.20500000000004</v>
      </c>
      <c r="I31" s="79">
        <v>59.151000000000003</v>
      </c>
      <c r="J31" s="79">
        <v>0</v>
      </c>
      <c r="K31" s="79">
        <v>0</v>
      </c>
      <c r="L31" s="81">
        <v>59.151000000000003</v>
      </c>
      <c r="M31" s="81">
        <v>331.35600000000005</v>
      </c>
      <c r="N31" s="79">
        <v>0</v>
      </c>
      <c r="O31" s="79">
        <v>0</v>
      </c>
      <c r="P31" s="79">
        <v>0</v>
      </c>
      <c r="Q31" s="81">
        <v>0</v>
      </c>
      <c r="R31" s="81">
        <v>331.35600000000005</v>
      </c>
      <c r="S31" s="79">
        <v>31.552</v>
      </c>
      <c r="T31" s="79">
        <v>71.838999999999999</v>
      </c>
      <c r="U31" s="79">
        <v>129.84299999999999</v>
      </c>
      <c r="V31" s="82">
        <v>233.23399999999998</v>
      </c>
      <c r="W31" s="83">
        <v>564.59</v>
      </c>
    </row>
    <row r="32" spans="1:23" x14ac:dyDescent="0.25">
      <c r="A32" s="77">
        <v>2</v>
      </c>
      <c r="B32" s="329" t="s">
        <v>34</v>
      </c>
      <c r="C32" s="329"/>
      <c r="D32" s="108" t="s">
        <v>195</v>
      </c>
      <c r="E32" s="79">
        <v>14.568597267500003</v>
      </c>
      <c r="F32" s="79">
        <v>9.7165049795199998</v>
      </c>
      <c r="G32" s="80">
        <v>8.6096533019799999</v>
      </c>
      <c r="H32" s="82">
        <v>32.894755549000003</v>
      </c>
      <c r="I32" s="79">
        <v>6.7852832450000005</v>
      </c>
      <c r="J32" s="79">
        <v>0</v>
      </c>
      <c r="K32" s="79">
        <v>0</v>
      </c>
      <c r="L32" s="82">
        <v>6.7852832450000005</v>
      </c>
      <c r="M32" s="81">
        <v>39.680038794000005</v>
      </c>
      <c r="N32" s="79">
        <v>0</v>
      </c>
      <c r="O32" s="79">
        <v>0</v>
      </c>
      <c r="P32" s="79">
        <v>0</v>
      </c>
      <c r="Q32" s="82">
        <v>0</v>
      </c>
      <c r="R32" s="81">
        <v>39.680038794000005</v>
      </c>
      <c r="S32" s="79">
        <v>3.6591171292999998</v>
      </c>
      <c r="T32" s="79">
        <v>8.2407027428000017</v>
      </c>
      <c r="U32" s="79">
        <v>14.967699074999999</v>
      </c>
      <c r="V32" s="82">
        <v>26.867518947100002</v>
      </c>
      <c r="W32" s="83">
        <v>66.547557741100007</v>
      </c>
    </row>
    <row r="33" spans="1:23" x14ac:dyDescent="0.25">
      <c r="A33" s="77">
        <v>3</v>
      </c>
      <c r="B33" s="320" t="s">
        <v>197</v>
      </c>
      <c r="C33" s="321"/>
      <c r="D33" s="108" t="s">
        <v>195</v>
      </c>
      <c r="E33" s="79">
        <v>7.1280000000000001</v>
      </c>
      <c r="F33" s="79">
        <v>7.1280000000000001</v>
      </c>
      <c r="G33" s="80">
        <v>7.1280000000000001</v>
      </c>
      <c r="H33" s="82">
        <v>21.384</v>
      </c>
      <c r="I33" s="79">
        <v>7.1280000000000001</v>
      </c>
      <c r="J33" s="79">
        <v>7.1280000000000001</v>
      </c>
      <c r="K33" s="79">
        <v>7.1280000000000001</v>
      </c>
      <c r="L33" s="82">
        <v>21.384</v>
      </c>
      <c r="M33" s="81">
        <v>42.768000000000001</v>
      </c>
      <c r="N33" s="79">
        <v>7.1280000000000001</v>
      </c>
      <c r="O33" s="79">
        <v>7.1280000000000001</v>
      </c>
      <c r="P33" s="79">
        <v>7.1280000000000001</v>
      </c>
      <c r="Q33" s="82">
        <v>21.384</v>
      </c>
      <c r="R33" s="81">
        <v>64.152000000000001</v>
      </c>
      <c r="S33" s="79">
        <v>7.1280000000000001</v>
      </c>
      <c r="T33" s="79">
        <v>7.1280000000000001</v>
      </c>
      <c r="U33" s="79">
        <v>7.1280000000000001</v>
      </c>
      <c r="V33" s="82">
        <v>21.384</v>
      </c>
      <c r="W33" s="83">
        <v>85.536000000000001</v>
      </c>
    </row>
    <row r="34" spans="1:23" x14ac:dyDescent="0.25">
      <c r="A34" s="77">
        <v>4</v>
      </c>
      <c r="B34" s="329" t="s">
        <v>198</v>
      </c>
      <c r="C34" s="329"/>
      <c r="D34" s="108" t="s">
        <v>195</v>
      </c>
      <c r="E34" s="79"/>
      <c r="F34" s="79"/>
      <c r="G34" s="80"/>
      <c r="H34" s="82">
        <v>0</v>
      </c>
      <c r="I34" s="79"/>
      <c r="J34" s="79"/>
      <c r="K34" s="79"/>
      <c r="L34" s="82">
        <v>0</v>
      </c>
      <c r="M34" s="81">
        <v>0</v>
      </c>
      <c r="N34" s="79"/>
      <c r="O34" s="79"/>
      <c r="P34" s="79"/>
      <c r="Q34" s="82">
        <v>0</v>
      </c>
      <c r="R34" s="81">
        <v>0</v>
      </c>
      <c r="S34" s="79"/>
      <c r="T34" s="79"/>
      <c r="U34" s="79"/>
      <c r="V34" s="82">
        <v>0</v>
      </c>
      <c r="W34" s="83">
        <v>0</v>
      </c>
    </row>
    <row r="35" spans="1:23" x14ac:dyDescent="0.25">
      <c r="A35" s="77">
        <v>5</v>
      </c>
      <c r="B35" s="329" t="s">
        <v>199</v>
      </c>
      <c r="C35" s="329"/>
      <c r="D35" s="108" t="s">
        <v>195</v>
      </c>
      <c r="E35" s="79">
        <v>89.719700000000003</v>
      </c>
      <c r="F35" s="79">
        <v>89.719700000000003</v>
      </c>
      <c r="G35" s="80">
        <v>89.719700000000003</v>
      </c>
      <c r="H35" s="82">
        <v>269.15910000000002</v>
      </c>
      <c r="I35" s="79">
        <v>163.07900000000001</v>
      </c>
      <c r="J35" s="79">
        <v>8.6780000000000008</v>
      </c>
      <c r="K35" s="79">
        <v>8.6780000000000008</v>
      </c>
      <c r="L35" s="82">
        <v>180.435</v>
      </c>
      <c r="M35" s="81">
        <v>449.59410000000003</v>
      </c>
      <c r="N35" s="79">
        <v>8.6780000000000008</v>
      </c>
      <c r="O35" s="79">
        <v>8.6780000000000008</v>
      </c>
      <c r="P35" s="79">
        <v>8.6780000000000008</v>
      </c>
      <c r="Q35" s="82">
        <v>26.034000000000002</v>
      </c>
      <c r="R35" s="81">
        <v>451.79178000000002</v>
      </c>
      <c r="S35" s="79">
        <v>55.312200000000004</v>
      </c>
      <c r="T35" s="79">
        <v>89.719700000000003</v>
      </c>
      <c r="U35" s="79">
        <v>89.719700000000003</v>
      </c>
      <c r="V35" s="82">
        <v>234.7516</v>
      </c>
      <c r="W35" s="83">
        <v>686.54337999999996</v>
      </c>
    </row>
    <row r="36" spans="1:23" x14ac:dyDescent="0.25">
      <c r="A36" s="77"/>
      <c r="B36" s="320" t="s">
        <v>200</v>
      </c>
      <c r="C36" s="321"/>
      <c r="D36" s="108" t="s">
        <v>195</v>
      </c>
      <c r="E36" s="79">
        <v>81.041700000000006</v>
      </c>
      <c r="F36" s="79">
        <v>81.041700000000006</v>
      </c>
      <c r="G36" s="80">
        <v>81.041700000000006</v>
      </c>
      <c r="H36" s="82">
        <v>243.12510000000003</v>
      </c>
      <c r="I36" s="79">
        <v>154.40100000000001</v>
      </c>
      <c r="J36" s="79"/>
      <c r="K36" s="79"/>
      <c r="L36" s="82">
        <v>154.40100000000001</v>
      </c>
      <c r="M36" s="81">
        <v>397.52610000000004</v>
      </c>
      <c r="N36" s="79"/>
      <c r="O36" s="79"/>
      <c r="P36" s="79"/>
      <c r="Q36" s="82">
        <v>0</v>
      </c>
      <c r="R36" s="81">
        <v>397.52610000000004</v>
      </c>
      <c r="S36" s="79">
        <v>46.6342</v>
      </c>
      <c r="T36" s="79">
        <v>81.041700000000006</v>
      </c>
      <c r="U36" s="79">
        <v>81.041700000000006</v>
      </c>
      <c r="V36" s="82">
        <v>208.7176</v>
      </c>
      <c r="W36" s="83">
        <v>606.24369999999999</v>
      </c>
    </row>
    <row r="37" spans="1:23" x14ac:dyDescent="0.25">
      <c r="A37" s="129"/>
      <c r="B37" s="320" t="s">
        <v>201</v>
      </c>
      <c r="C37" s="321" t="s">
        <v>202</v>
      </c>
      <c r="D37" s="108" t="s">
        <v>195</v>
      </c>
      <c r="E37" s="79">
        <v>8.6780000000000008</v>
      </c>
      <c r="F37" s="79">
        <v>8.6780000000000008</v>
      </c>
      <c r="G37" s="80">
        <v>8.6780000000000008</v>
      </c>
      <c r="H37" s="82">
        <v>26.034000000000002</v>
      </c>
      <c r="I37" s="79">
        <v>8.6780000000000008</v>
      </c>
      <c r="J37" s="79">
        <v>8.6780000000000008</v>
      </c>
      <c r="K37" s="79">
        <v>8.6780000000000008</v>
      </c>
      <c r="L37" s="82">
        <v>26.034000000000002</v>
      </c>
      <c r="M37" s="81">
        <v>52.068000000000005</v>
      </c>
      <c r="N37" s="79">
        <v>8.6780000000000008</v>
      </c>
      <c r="O37" s="79">
        <v>8.6780000000000008</v>
      </c>
      <c r="P37" s="79">
        <v>8.6780000000000008</v>
      </c>
      <c r="Q37" s="82">
        <v>26.034000000000002</v>
      </c>
      <c r="R37" s="81">
        <v>54.265680000000003</v>
      </c>
      <c r="S37" s="79">
        <v>8.6780000000000008</v>
      </c>
      <c r="T37" s="79">
        <v>8.6780000000000008</v>
      </c>
      <c r="U37" s="79">
        <v>8.6780000000000008</v>
      </c>
      <c r="V37" s="82">
        <v>26.034000000000002</v>
      </c>
      <c r="W37" s="83">
        <v>80.299680000000009</v>
      </c>
    </row>
    <row r="38" spans="1:23" x14ac:dyDescent="0.25">
      <c r="A38" s="129" t="s">
        <v>154</v>
      </c>
      <c r="B38" s="320" t="s">
        <v>203</v>
      </c>
      <c r="C38" s="321"/>
      <c r="D38" s="108" t="s">
        <v>195</v>
      </c>
      <c r="E38" s="79">
        <v>27.0953494</v>
      </c>
      <c r="F38" s="79">
        <v>27.0953494</v>
      </c>
      <c r="G38" s="80">
        <v>27.0953494</v>
      </c>
      <c r="H38" s="82">
        <v>81.286048199999996</v>
      </c>
      <c r="I38" s="79">
        <v>49.249858000000003</v>
      </c>
      <c r="J38" s="79">
        <v>2.6207560000000001</v>
      </c>
      <c r="K38" s="79">
        <v>2.6207560000000001</v>
      </c>
      <c r="L38" s="82">
        <v>54.491370000000003</v>
      </c>
      <c r="M38" s="81">
        <v>135.7774182</v>
      </c>
      <c r="N38" s="79">
        <v>2.6207560000000001</v>
      </c>
      <c r="O38" s="79">
        <v>2.6207560000000001</v>
      </c>
      <c r="P38" s="79">
        <v>2.6207560000000001</v>
      </c>
      <c r="Q38" s="82">
        <v>7.8622680000000003</v>
      </c>
      <c r="R38" s="81">
        <v>143.6396862</v>
      </c>
      <c r="S38" s="79">
        <v>16.704284399999999</v>
      </c>
      <c r="T38" s="79">
        <v>27.0779934</v>
      </c>
      <c r="U38" s="79">
        <v>27.0779934</v>
      </c>
      <c r="V38" s="82">
        <v>70.8602712</v>
      </c>
      <c r="W38" s="83">
        <v>214.4999574</v>
      </c>
    </row>
    <row r="39" spans="1:23" x14ac:dyDescent="0.25">
      <c r="A39" s="129"/>
      <c r="B39" s="130" t="s">
        <v>200</v>
      </c>
      <c r="C39" s="131"/>
      <c r="D39" s="108" t="s">
        <v>195</v>
      </c>
      <c r="E39" s="79">
        <v>24.4745934</v>
      </c>
      <c r="F39" s="79">
        <v>24.4745934</v>
      </c>
      <c r="G39" s="80">
        <v>24.4745934</v>
      </c>
      <c r="H39" s="82">
        <v>73.423780199999996</v>
      </c>
      <c r="I39" s="79">
        <v>46.629102000000003</v>
      </c>
      <c r="J39" s="79">
        <v>0</v>
      </c>
      <c r="K39" s="79">
        <v>0</v>
      </c>
      <c r="L39" s="82">
        <v>46.629102000000003</v>
      </c>
      <c r="M39" s="81">
        <v>120.0528822</v>
      </c>
      <c r="N39" s="79">
        <v>0</v>
      </c>
      <c r="O39" s="79">
        <v>0</v>
      </c>
      <c r="P39" s="79">
        <v>0</v>
      </c>
      <c r="Q39" s="82">
        <v>0</v>
      </c>
      <c r="R39" s="81">
        <v>120.0528822</v>
      </c>
      <c r="S39" s="79">
        <v>14.083528399999999</v>
      </c>
      <c r="T39" s="79">
        <v>24.4745934</v>
      </c>
      <c r="U39" s="79">
        <v>24.4745934</v>
      </c>
      <c r="V39" s="82">
        <v>63.032715199999998</v>
      </c>
      <c r="W39" s="83">
        <v>183.08559739999998</v>
      </c>
    </row>
    <row r="40" spans="1:23" x14ac:dyDescent="0.25">
      <c r="A40" s="77"/>
      <c r="B40" s="320" t="s">
        <v>204</v>
      </c>
      <c r="C40" s="321" t="s">
        <v>202</v>
      </c>
      <c r="D40" s="108" t="s">
        <v>195</v>
      </c>
      <c r="E40" s="79">
        <v>2.6207560000000001</v>
      </c>
      <c r="F40" s="79">
        <v>2.6207560000000001</v>
      </c>
      <c r="G40" s="80">
        <v>2.6207560000000001</v>
      </c>
      <c r="H40" s="82">
        <v>7.8622680000000003</v>
      </c>
      <c r="I40" s="79">
        <v>2.6207560000000001</v>
      </c>
      <c r="J40" s="79">
        <v>2.6207560000000001</v>
      </c>
      <c r="K40" s="79">
        <v>2.6207560000000001</v>
      </c>
      <c r="L40" s="82">
        <v>7.8622680000000003</v>
      </c>
      <c r="M40" s="81">
        <v>15.724536000000001</v>
      </c>
      <c r="N40" s="79">
        <v>2.6207560000000001</v>
      </c>
      <c r="O40" s="79">
        <v>2.6207560000000001</v>
      </c>
      <c r="P40" s="79">
        <v>2.6207560000000001</v>
      </c>
      <c r="Q40" s="82">
        <v>7.8622680000000003</v>
      </c>
      <c r="R40" s="81">
        <v>23.586804000000001</v>
      </c>
      <c r="S40" s="79">
        <v>2.6207560000000001</v>
      </c>
      <c r="T40" s="79">
        <v>2.6034000000000002</v>
      </c>
      <c r="U40" s="79">
        <v>2.6034000000000002</v>
      </c>
      <c r="V40" s="82">
        <v>7.8275560000000013</v>
      </c>
      <c r="W40" s="83">
        <v>31.414360000000002</v>
      </c>
    </row>
    <row r="41" spans="1:23" x14ac:dyDescent="0.25">
      <c r="A41" s="77">
        <v>7</v>
      </c>
      <c r="B41" s="130" t="s">
        <v>100</v>
      </c>
      <c r="C41" s="131"/>
      <c r="D41" s="108" t="s">
        <v>126</v>
      </c>
      <c r="E41" s="79"/>
      <c r="F41" s="79"/>
      <c r="G41" s="80"/>
      <c r="H41" s="82">
        <v>0</v>
      </c>
      <c r="I41" s="79"/>
      <c r="J41" s="79"/>
      <c r="K41" s="79"/>
      <c r="L41" s="82">
        <v>0</v>
      </c>
      <c r="M41" s="81">
        <v>0</v>
      </c>
      <c r="N41" s="79"/>
      <c r="O41" s="79"/>
      <c r="P41" s="79"/>
      <c r="Q41" s="82">
        <v>0</v>
      </c>
      <c r="R41" s="81">
        <v>0</v>
      </c>
      <c r="S41" s="79"/>
      <c r="T41" s="79"/>
      <c r="U41" s="79"/>
      <c r="V41" s="82">
        <v>0</v>
      </c>
      <c r="W41" s="83">
        <v>0</v>
      </c>
    </row>
    <row r="42" spans="1:23" x14ac:dyDescent="0.25">
      <c r="A42" s="77">
        <v>8</v>
      </c>
      <c r="B42" s="130" t="s">
        <v>186</v>
      </c>
      <c r="C42" s="131"/>
      <c r="D42" s="108" t="s">
        <v>126</v>
      </c>
      <c r="E42" s="79">
        <v>0.97011919200000007</v>
      </c>
      <c r="F42" s="79">
        <v>0.64701959884799998</v>
      </c>
      <c r="G42" s="80">
        <v>0.57331462675200007</v>
      </c>
      <c r="H42" s="82">
        <v>2.1904534176000001</v>
      </c>
      <c r="I42" s="79">
        <v>0.45183028800000002</v>
      </c>
      <c r="J42" s="79">
        <v>0</v>
      </c>
      <c r="K42" s="79">
        <v>0</v>
      </c>
      <c r="L42" s="82">
        <v>0.45183028800000002</v>
      </c>
      <c r="M42" s="81">
        <v>2.6422837056000001</v>
      </c>
      <c r="N42" s="79">
        <v>0</v>
      </c>
      <c r="O42" s="79">
        <v>0</v>
      </c>
      <c r="P42" s="79">
        <v>0</v>
      </c>
      <c r="Q42" s="82">
        <v>0</v>
      </c>
      <c r="R42" s="81">
        <v>2.6422837056000001</v>
      </c>
      <c r="S42" s="79">
        <v>0.24365968031999996</v>
      </c>
      <c r="T42" s="79">
        <v>0.54874630272000013</v>
      </c>
      <c r="U42" s="79">
        <v>0.99669528000000007</v>
      </c>
      <c r="V42" s="82">
        <v>1.7891012630400001</v>
      </c>
      <c r="W42" s="83">
        <v>4.4313849686399998</v>
      </c>
    </row>
    <row r="43" spans="1:23" x14ac:dyDescent="0.25">
      <c r="A43" s="77">
        <v>9</v>
      </c>
      <c r="B43" s="329" t="s">
        <v>205</v>
      </c>
      <c r="C43" s="329"/>
      <c r="D43" s="108" t="s">
        <v>195</v>
      </c>
      <c r="E43" s="86">
        <v>29.378364377123294</v>
      </c>
      <c r="F43" s="86">
        <v>21.034638364387945</v>
      </c>
      <c r="G43" s="86">
        <v>19.131280681557261</v>
      </c>
      <c r="H43" s="82">
        <v>69.544283423068492</v>
      </c>
      <c r="I43" s="86">
        <v>15.994068320821917</v>
      </c>
      <c r="J43" s="86">
        <v>0</v>
      </c>
      <c r="K43" s="86">
        <v>0</v>
      </c>
      <c r="L43" s="82">
        <v>15.994068320821917</v>
      </c>
      <c r="M43" s="81">
        <v>85.538351743890416</v>
      </c>
      <c r="N43" s="86">
        <v>0</v>
      </c>
      <c r="O43" s="86">
        <v>0</v>
      </c>
      <c r="P43" s="86">
        <v>0</v>
      </c>
      <c r="Q43" s="82">
        <v>0</v>
      </c>
      <c r="R43" s="81">
        <v>85.538351743890416</v>
      </c>
      <c r="S43" s="86">
        <v>8.386813682723286</v>
      </c>
      <c r="T43" s="86">
        <v>18.496828120613703</v>
      </c>
      <c r="U43" s="86">
        <v>29.938435447945206</v>
      </c>
      <c r="V43" s="82">
        <v>56.822077251282195</v>
      </c>
      <c r="W43" s="83">
        <v>142.36042899517261</v>
      </c>
    </row>
    <row r="44" spans="1:23" x14ac:dyDescent="0.25">
      <c r="A44" s="88" t="s">
        <v>206</v>
      </c>
      <c r="B44" s="318" t="s">
        <v>207</v>
      </c>
      <c r="C44" s="319"/>
      <c r="D44" s="108" t="s">
        <v>195</v>
      </c>
      <c r="E44" s="79">
        <v>0</v>
      </c>
      <c r="F44" s="79">
        <v>0</v>
      </c>
      <c r="G44" s="79">
        <v>0</v>
      </c>
      <c r="H44" s="82">
        <v>0</v>
      </c>
      <c r="I44" s="79">
        <v>0</v>
      </c>
      <c r="J44" s="79">
        <v>0</v>
      </c>
      <c r="K44" s="79">
        <v>0</v>
      </c>
      <c r="L44" s="82">
        <v>0</v>
      </c>
      <c r="M44" s="81">
        <v>0</v>
      </c>
      <c r="N44" s="79">
        <v>0</v>
      </c>
      <c r="O44" s="79">
        <v>0</v>
      </c>
      <c r="P44" s="79">
        <v>0</v>
      </c>
      <c r="Q44" s="82">
        <v>0</v>
      </c>
      <c r="R44" s="81">
        <v>0</v>
      </c>
      <c r="S44" s="79"/>
      <c r="T44" s="79"/>
      <c r="U44" s="79"/>
      <c r="V44" s="82">
        <v>0</v>
      </c>
      <c r="W44" s="83">
        <v>0</v>
      </c>
    </row>
    <row r="45" spans="1:23" x14ac:dyDescent="0.25">
      <c r="A45" s="88" t="s">
        <v>208</v>
      </c>
      <c r="B45" s="318" t="s">
        <v>209</v>
      </c>
      <c r="C45" s="334"/>
      <c r="D45" s="108" t="s">
        <v>195</v>
      </c>
      <c r="E45" s="79">
        <v>0</v>
      </c>
      <c r="F45" s="79">
        <v>0</v>
      </c>
      <c r="G45" s="79">
        <v>0</v>
      </c>
      <c r="H45" s="82">
        <v>0</v>
      </c>
      <c r="I45" s="79">
        <v>0</v>
      </c>
      <c r="J45" s="79">
        <v>0</v>
      </c>
      <c r="K45" s="79">
        <v>0</v>
      </c>
      <c r="L45" s="82">
        <v>0</v>
      </c>
      <c r="M45" s="81">
        <v>0</v>
      </c>
      <c r="N45" s="79">
        <v>0</v>
      </c>
      <c r="O45" s="79">
        <v>0</v>
      </c>
      <c r="P45" s="79">
        <v>0</v>
      </c>
      <c r="Q45" s="82">
        <v>0</v>
      </c>
      <c r="R45" s="81">
        <v>0</v>
      </c>
      <c r="S45" s="79">
        <v>0</v>
      </c>
      <c r="T45" s="79">
        <v>0</v>
      </c>
      <c r="U45" s="79">
        <v>0</v>
      </c>
      <c r="V45" s="82">
        <v>0</v>
      </c>
      <c r="W45" s="83">
        <v>0</v>
      </c>
    </row>
    <row r="46" spans="1:23" x14ac:dyDescent="0.25">
      <c r="A46" s="88" t="s">
        <v>210</v>
      </c>
      <c r="B46" s="318" t="s">
        <v>211</v>
      </c>
      <c r="C46" s="334"/>
      <c r="D46" s="108" t="s">
        <v>195</v>
      </c>
      <c r="E46" s="79">
        <v>0</v>
      </c>
      <c r="F46" s="79">
        <v>0</v>
      </c>
      <c r="G46" s="79">
        <v>0</v>
      </c>
      <c r="H46" s="82">
        <v>0</v>
      </c>
      <c r="I46" s="79">
        <v>0</v>
      </c>
      <c r="J46" s="79">
        <v>0</v>
      </c>
      <c r="K46" s="79">
        <v>0</v>
      </c>
      <c r="L46" s="82">
        <v>0</v>
      </c>
      <c r="M46" s="81">
        <v>0</v>
      </c>
      <c r="N46" s="79">
        <v>0</v>
      </c>
      <c r="O46" s="79">
        <v>0</v>
      </c>
      <c r="P46" s="79">
        <v>0</v>
      </c>
      <c r="Q46" s="82">
        <v>0</v>
      </c>
      <c r="R46" s="81">
        <v>0</v>
      </c>
      <c r="S46" s="79">
        <v>0</v>
      </c>
      <c r="T46" s="79">
        <v>0</v>
      </c>
      <c r="U46" s="79">
        <v>0</v>
      </c>
      <c r="V46" s="82">
        <v>0</v>
      </c>
      <c r="W46" s="83">
        <v>0</v>
      </c>
    </row>
    <row r="47" spans="1:23" x14ac:dyDescent="0.25">
      <c r="A47" s="88" t="s">
        <v>212</v>
      </c>
      <c r="B47" s="329" t="s">
        <v>213</v>
      </c>
      <c r="C47" s="329"/>
      <c r="D47" s="108" t="s">
        <v>195</v>
      </c>
      <c r="E47" s="79"/>
      <c r="F47" s="79"/>
      <c r="G47" s="79"/>
      <c r="H47" s="82">
        <v>0</v>
      </c>
      <c r="I47" s="79"/>
      <c r="J47" s="79">
        <v>0</v>
      </c>
      <c r="K47" s="79">
        <v>0</v>
      </c>
      <c r="L47" s="82">
        <v>0</v>
      </c>
      <c r="M47" s="81">
        <v>0</v>
      </c>
      <c r="N47" s="79">
        <v>0</v>
      </c>
      <c r="O47" s="79">
        <v>0</v>
      </c>
      <c r="P47" s="79">
        <v>0</v>
      </c>
      <c r="Q47" s="82">
        <v>0</v>
      </c>
      <c r="R47" s="81">
        <v>0</v>
      </c>
      <c r="S47" s="79">
        <v>0</v>
      </c>
      <c r="T47" s="79">
        <v>0</v>
      </c>
      <c r="U47" s="79">
        <v>0</v>
      </c>
      <c r="V47" s="82">
        <v>0</v>
      </c>
      <c r="W47" s="83">
        <v>0</v>
      </c>
    </row>
    <row r="48" spans="1:23" x14ac:dyDescent="0.25">
      <c r="A48" s="88"/>
      <c r="B48" s="335" t="s">
        <v>214</v>
      </c>
      <c r="C48" s="335"/>
      <c r="D48" s="108" t="s">
        <v>195</v>
      </c>
      <c r="E48" s="79"/>
      <c r="F48" s="79"/>
      <c r="G48" s="79"/>
      <c r="H48" s="82">
        <v>0</v>
      </c>
      <c r="I48" s="79"/>
      <c r="J48" s="79">
        <v>0</v>
      </c>
      <c r="K48" s="79">
        <v>0</v>
      </c>
      <c r="L48" s="82">
        <v>0</v>
      </c>
      <c r="M48" s="81">
        <v>0</v>
      </c>
      <c r="N48" s="79">
        <v>0</v>
      </c>
      <c r="O48" s="79">
        <v>0</v>
      </c>
      <c r="P48" s="79">
        <v>0</v>
      </c>
      <c r="Q48" s="82">
        <v>0</v>
      </c>
      <c r="R48" s="81">
        <v>0</v>
      </c>
      <c r="S48" s="79">
        <v>0</v>
      </c>
      <c r="T48" s="79">
        <v>0</v>
      </c>
      <c r="U48" s="79">
        <v>0</v>
      </c>
      <c r="V48" s="82">
        <v>0</v>
      </c>
      <c r="W48" s="83">
        <v>0</v>
      </c>
    </row>
    <row r="49" spans="1:23" x14ac:dyDescent="0.25">
      <c r="A49" s="88" t="s">
        <v>215</v>
      </c>
      <c r="B49" s="318" t="s">
        <v>216</v>
      </c>
      <c r="C49" s="319"/>
      <c r="D49" s="108" t="s">
        <v>195</v>
      </c>
      <c r="E49" s="79">
        <v>25.052364377123293</v>
      </c>
      <c r="F49" s="79">
        <v>16.708638364387944</v>
      </c>
      <c r="G49" s="79">
        <v>14.80528068155726</v>
      </c>
      <c r="H49" s="82">
        <v>56.566283423068498</v>
      </c>
      <c r="I49" s="79">
        <v>11.668068320821916</v>
      </c>
      <c r="J49" s="79">
        <v>0</v>
      </c>
      <c r="K49" s="79">
        <v>0</v>
      </c>
      <c r="L49" s="82">
        <v>11.668068320821916</v>
      </c>
      <c r="M49" s="81">
        <v>68.234351743890414</v>
      </c>
      <c r="N49" s="79">
        <v>0</v>
      </c>
      <c r="O49" s="79">
        <v>0</v>
      </c>
      <c r="P49" s="79">
        <v>0</v>
      </c>
      <c r="Q49" s="82">
        <v>0</v>
      </c>
      <c r="R49" s="81">
        <v>68.234351743890414</v>
      </c>
      <c r="S49" s="79">
        <v>6.2238136827232866</v>
      </c>
      <c r="T49" s="79">
        <v>14.170828120613702</v>
      </c>
      <c r="U49" s="79">
        <v>25.612435447945206</v>
      </c>
      <c r="V49" s="82">
        <v>46.007077251282197</v>
      </c>
      <c r="W49" s="83">
        <v>114.24142899517261</v>
      </c>
    </row>
    <row r="50" spans="1:23" x14ac:dyDescent="0.25">
      <c r="A50" s="88" t="s">
        <v>217</v>
      </c>
      <c r="B50" s="329" t="s">
        <v>218</v>
      </c>
      <c r="C50" s="329"/>
      <c r="D50" s="108" t="s">
        <v>195</v>
      </c>
      <c r="E50" s="79">
        <v>4.3259999999999996</v>
      </c>
      <c r="F50" s="79">
        <v>4.3259999999999996</v>
      </c>
      <c r="G50" s="79">
        <v>4.3259999999999996</v>
      </c>
      <c r="H50" s="82">
        <v>12.977999999999998</v>
      </c>
      <c r="I50" s="79">
        <v>4.3259999999999996</v>
      </c>
      <c r="J50" s="79">
        <v>0</v>
      </c>
      <c r="K50" s="79">
        <v>0</v>
      </c>
      <c r="L50" s="82">
        <v>4.3259999999999996</v>
      </c>
      <c r="M50" s="81">
        <v>17.303999999999998</v>
      </c>
      <c r="N50" s="79">
        <v>0</v>
      </c>
      <c r="O50" s="79">
        <v>0</v>
      </c>
      <c r="P50" s="79">
        <v>0</v>
      </c>
      <c r="Q50" s="82">
        <v>0</v>
      </c>
      <c r="R50" s="81">
        <v>17.303999999999998</v>
      </c>
      <c r="S50" s="79">
        <v>2.1629999999999998</v>
      </c>
      <c r="T50" s="79">
        <v>4.3259999999999996</v>
      </c>
      <c r="U50" s="79">
        <v>4.3259999999999996</v>
      </c>
      <c r="V50" s="82">
        <v>10.814999999999998</v>
      </c>
      <c r="W50" s="83">
        <v>28.118999999999996</v>
      </c>
    </row>
    <row r="51" spans="1:23" x14ac:dyDescent="0.25">
      <c r="A51" s="77"/>
      <c r="B51" s="335" t="s">
        <v>219</v>
      </c>
      <c r="C51" s="335"/>
      <c r="D51" s="108" t="s">
        <v>195</v>
      </c>
      <c r="E51" s="79">
        <v>0</v>
      </c>
      <c r="F51" s="79">
        <v>0</v>
      </c>
      <c r="G51" s="79">
        <v>0</v>
      </c>
      <c r="H51" s="82">
        <v>0</v>
      </c>
      <c r="I51" s="79">
        <v>0</v>
      </c>
      <c r="J51" s="79">
        <v>0</v>
      </c>
      <c r="K51" s="79">
        <v>0</v>
      </c>
      <c r="L51" s="82">
        <v>0</v>
      </c>
      <c r="M51" s="81">
        <v>0</v>
      </c>
      <c r="N51" s="79">
        <v>0</v>
      </c>
      <c r="O51" s="79">
        <v>0</v>
      </c>
      <c r="P51" s="79">
        <v>0</v>
      </c>
      <c r="Q51" s="82">
        <v>0</v>
      </c>
      <c r="R51" s="81">
        <v>0</v>
      </c>
      <c r="S51" s="79"/>
      <c r="T51" s="79"/>
      <c r="U51" s="79"/>
      <c r="V51" s="82">
        <v>0</v>
      </c>
      <c r="W51" s="83">
        <v>0</v>
      </c>
    </row>
    <row r="52" spans="1:23" x14ac:dyDescent="0.25">
      <c r="A52" s="77"/>
      <c r="B52" s="332" t="s">
        <v>220</v>
      </c>
      <c r="C52" s="333"/>
      <c r="D52" s="108" t="s">
        <v>195</v>
      </c>
      <c r="E52" s="79">
        <v>0</v>
      </c>
      <c r="F52" s="79">
        <v>0</v>
      </c>
      <c r="G52" s="79">
        <v>0</v>
      </c>
      <c r="H52" s="82">
        <v>0</v>
      </c>
      <c r="I52" s="79">
        <v>0</v>
      </c>
      <c r="J52" s="79">
        <v>0</v>
      </c>
      <c r="K52" s="79">
        <v>0</v>
      </c>
      <c r="L52" s="82">
        <v>0</v>
      </c>
      <c r="M52" s="81">
        <v>0</v>
      </c>
      <c r="N52" s="79">
        <v>0</v>
      </c>
      <c r="O52" s="79">
        <v>0</v>
      </c>
      <c r="P52" s="79">
        <v>0</v>
      </c>
      <c r="Q52" s="82">
        <v>0</v>
      </c>
      <c r="R52" s="81">
        <v>0</v>
      </c>
      <c r="S52" s="79"/>
      <c r="T52" s="79">
        <v>0</v>
      </c>
      <c r="U52" s="79">
        <v>0</v>
      </c>
      <c r="V52" s="82">
        <v>0</v>
      </c>
      <c r="W52" s="83">
        <v>0</v>
      </c>
    </row>
    <row r="53" spans="1:23" x14ac:dyDescent="0.25">
      <c r="A53" s="77"/>
      <c r="B53" s="332" t="s">
        <v>221</v>
      </c>
      <c r="C53" s="333"/>
      <c r="D53" s="108" t="s">
        <v>195</v>
      </c>
      <c r="E53" s="79">
        <v>0</v>
      </c>
      <c r="F53" s="79">
        <v>0</v>
      </c>
      <c r="G53" s="79">
        <v>0</v>
      </c>
      <c r="H53" s="82">
        <v>0</v>
      </c>
      <c r="I53" s="79">
        <v>0</v>
      </c>
      <c r="J53" s="79">
        <v>0</v>
      </c>
      <c r="K53" s="79">
        <v>0</v>
      </c>
      <c r="L53" s="82">
        <v>0</v>
      </c>
      <c r="M53" s="81">
        <v>0</v>
      </c>
      <c r="N53" s="79">
        <v>0</v>
      </c>
      <c r="O53" s="79">
        <v>0</v>
      </c>
      <c r="P53" s="79">
        <v>0</v>
      </c>
      <c r="Q53" s="82">
        <v>0</v>
      </c>
      <c r="R53" s="81">
        <v>0</v>
      </c>
      <c r="S53" s="79">
        <v>0</v>
      </c>
      <c r="T53" s="79"/>
      <c r="U53" s="79"/>
      <c r="V53" s="82">
        <v>0</v>
      </c>
      <c r="W53" s="83">
        <v>0</v>
      </c>
    </row>
    <row r="54" spans="1:23" x14ac:dyDescent="0.25">
      <c r="A54" s="77"/>
      <c r="B54" s="132" t="s">
        <v>222</v>
      </c>
      <c r="C54" s="133"/>
      <c r="D54" s="108" t="s">
        <v>195</v>
      </c>
      <c r="E54" s="79">
        <v>4.3259999999999996</v>
      </c>
      <c r="F54" s="79">
        <v>4.3259999999999996</v>
      </c>
      <c r="G54" s="79">
        <v>4.3259999999999996</v>
      </c>
      <c r="H54" s="82">
        <v>12.977999999999998</v>
      </c>
      <c r="I54" s="79">
        <v>4.3259999999999996</v>
      </c>
      <c r="J54" s="79">
        <v>0</v>
      </c>
      <c r="K54" s="79">
        <v>0</v>
      </c>
      <c r="L54" s="82">
        <v>4.3259999999999996</v>
      </c>
      <c r="M54" s="81">
        <v>17.303999999999998</v>
      </c>
      <c r="N54" s="79">
        <v>0</v>
      </c>
      <c r="O54" s="79">
        <v>0</v>
      </c>
      <c r="P54" s="79">
        <v>0</v>
      </c>
      <c r="Q54" s="82">
        <v>0</v>
      </c>
      <c r="R54" s="81">
        <v>17.303999999999998</v>
      </c>
      <c r="S54" s="79">
        <v>2.1629999999999998</v>
      </c>
      <c r="T54" s="79">
        <v>4.3259999999999996</v>
      </c>
      <c r="U54" s="79">
        <v>4.3259999999999996</v>
      </c>
      <c r="V54" s="82">
        <v>10.814999999999998</v>
      </c>
      <c r="W54" s="83">
        <v>28.118999999999996</v>
      </c>
    </row>
    <row r="55" spans="1:23" x14ac:dyDescent="0.25">
      <c r="A55" s="88" t="s">
        <v>223</v>
      </c>
      <c r="B55" s="329" t="s">
        <v>224</v>
      </c>
      <c r="C55" s="329"/>
      <c r="D55" s="108" t="s">
        <v>195</v>
      </c>
      <c r="E55" s="79">
        <v>0</v>
      </c>
      <c r="F55" s="79">
        <v>0</v>
      </c>
      <c r="G55" s="79">
        <v>0</v>
      </c>
      <c r="H55" s="82">
        <v>0</v>
      </c>
      <c r="I55" s="79">
        <v>0</v>
      </c>
      <c r="J55" s="79">
        <v>0</v>
      </c>
      <c r="K55" s="79">
        <v>0</v>
      </c>
      <c r="L55" s="82">
        <v>0</v>
      </c>
      <c r="M55" s="81">
        <v>0</v>
      </c>
      <c r="N55" s="79">
        <v>0</v>
      </c>
      <c r="O55" s="79">
        <v>0</v>
      </c>
      <c r="P55" s="79">
        <v>0</v>
      </c>
      <c r="Q55" s="82">
        <v>0</v>
      </c>
      <c r="R55" s="81">
        <v>0</v>
      </c>
      <c r="S55" s="79">
        <v>0</v>
      </c>
      <c r="T55" s="79">
        <v>0</v>
      </c>
      <c r="U55" s="79">
        <v>0</v>
      </c>
      <c r="V55" s="82">
        <v>0</v>
      </c>
      <c r="W55" s="83">
        <v>0</v>
      </c>
    </row>
    <row r="56" spans="1:23" x14ac:dyDescent="0.25">
      <c r="A56" s="77"/>
      <c r="B56" s="329" t="s">
        <v>225</v>
      </c>
      <c r="C56" s="329"/>
      <c r="D56" s="108" t="s">
        <v>195</v>
      </c>
      <c r="E56" s="79">
        <v>0</v>
      </c>
      <c r="F56" s="79">
        <v>0</v>
      </c>
      <c r="G56" s="79">
        <v>0</v>
      </c>
      <c r="H56" s="82">
        <v>0</v>
      </c>
      <c r="I56" s="79">
        <v>0</v>
      </c>
      <c r="J56" s="79">
        <v>0</v>
      </c>
      <c r="K56" s="79">
        <v>0</v>
      </c>
      <c r="L56" s="82">
        <v>0</v>
      </c>
      <c r="M56" s="81">
        <v>0</v>
      </c>
      <c r="N56" s="79">
        <v>0</v>
      </c>
      <c r="O56" s="79">
        <v>0</v>
      </c>
      <c r="P56" s="79">
        <v>0</v>
      </c>
      <c r="Q56" s="82">
        <v>0</v>
      </c>
      <c r="R56" s="81">
        <v>0</v>
      </c>
      <c r="S56" s="79">
        <v>0</v>
      </c>
      <c r="T56" s="79"/>
      <c r="U56" s="79">
        <v>0</v>
      </c>
      <c r="V56" s="82">
        <v>0</v>
      </c>
      <c r="W56" s="83">
        <v>0</v>
      </c>
    </row>
    <row r="57" spans="1:23" x14ac:dyDescent="0.25">
      <c r="A57" s="77" t="s">
        <v>226</v>
      </c>
      <c r="B57" s="329" t="s">
        <v>227</v>
      </c>
      <c r="C57" s="329"/>
      <c r="D57" s="108" t="s">
        <v>195</v>
      </c>
      <c r="E57" s="79">
        <v>0</v>
      </c>
      <c r="F57" s="79">
        <v>0</v>
      </c>
      <c r="G57" s="79">
        <v>0</v>
      </c>
      <c r="H57" s="82">
        <v>0</v>
      </c>
      <c r="I57" s="79">
        <v>0</v>
      </c>
      <c r="J57" s="79">
        <v>0</v>
      </c>
      <c r="K57" s="79">
        <v>0</v>
      </c>
      <c r="L57" s="82">
        <v>0</v>
      </c>
      <c r="M57" s="81">
        <v>0</v>
      </c>
      <c r="N57" s="79">
        <v>0</v>
      </c>
      <c r="O57" s="79">
        <v>0</v>
      </c>
      <c r="P57" s="79">
        <v>0</v>
      </c>
      <c r="Q57" s="82">
        <v>0</v>
      </c>
      <c r="R57" s="81">
        <v>0</v>
      </c>
      <c r="S57" s="79">
        <v>0</v>
      </c>
      <c r="T57" s="79">
        <v>0</v>
      </c>
      <c r="U57" s="79"/>
      <c r="V57" s="82">
        <v>0</v>
      </c>
      <c r="W57" s="83">
        <v>0</v>
      </c>
    </row>
    <row r="58" spans="1:23" x14ac:dyDescent="0.25">
      <c r="A58" s="77">
        <v>11</v>
      </c>
      <c r="B58" s="320" t="s">
        <v>228</v>
      </c>
      <c r="C58" s="321"/>
      <c r="D58" s="108" t="s">
        <v>195</v>
      </c>
      <c r="E58" s="86">
        <v>0</v>
      </c>
      <c r="F58" s="86">
        <v>0</v>
      </c>
      <c r="G58" s="86">
        <v>0</v>
      </c>
      <c r="H58" s="82">
        <v>0</v>
      </c>
      <c r="I58" s="86">
        <v>0</v>
      </c>
      <c r="J58" s="86">
        <v>0</v>
      </c>
      <c r="K58" s="86">
        <v>0</v>
      </c>
      <c r="L58" s="82">
        <v>0</v>
      </c>
      <c r="M58" s="81">
        <v>0</v>
      </c>
      <c r="N58" s="86">
        <v>0</v>
      </c>
      <c r="O58" s="86">
        <v>0</v>
      </c>
      <c r="P58" s="86">
        <v>0</v>
      </c>
      <c r="Q58" s="82">
        <v>0</v>
      </c>
      <c r="R58" s="81">
        <v>0</v>
      </c>
      <c r="S58" s="86">
        <v>0</v>
      </c>
      <c r="T58" s="86">
        <v>0</v>
      </c>
      <c r="U58" s="86">
        <v>0</v>
      </c>
      <c r="V58" s="82">
        <v>0</v>
      </c>
      <c r="W58" s="83">
        <v>0</v>
      </c>
    </row>
    <row r="59" spans="1:23" x14ac:dyDescent="0.25">
      <c r="A59" s="88" t="s">
        <v>229</v>
      </c>
      <c r="B59" s="320" t="s">
        <v>230</v>
      </c>
      <c r="C59" s="321" t="s">
        <v>231</v>
      </c>
      <c r="D59" s="108" t="s">
        <v>195</v>
      </c>
      <c r="E59" s="79">
        <v>0</v>
      </c>
      <c r="F59" s="79">
        <v>0</v>
      </c>
      <c r="G59" s="79">
        <v>0</v>
      </c>
      <c r="H59" s="82">
        <v>0</v>
      </c>
      <c r="I59" s="79">
        <v>0</v>
      </c>
      <c r="J59" s="79">
        <v>0</v>
      </c>
      <c r="K59" s="79">
        <v>0</v>
      </c>
      <c r="L59" s="82">
        <v>0</v>
      </c>
      <c r="M59" s="81">
        <v>0</v>
      </c>
      <c r="N59" s="79">
        <v>0</v>
      </c>
      <c r="O59" s="79">
        <v>0</v>
      </c>
      <c r="P59" s="79">
        <v>0</v>
      </c>
      <c r="Q59" s="82">
        <v>0</v>
      </c>
      <c r="R59" s="81">
        <v>0</v>
      </c>
      <c r="S59" s="79">
        <v>0</v>
      </c>
      <c r="T59" s="79">
        <v>0</v>
      </c>
      <c r="U59" s="79">
        <v>0</v>
      </c>
      <c r="V59" s="82">
        <v>0</v>
      </c>
      <c r="W59" s="83">
        <v>0</v>
      </c>
    </row>
    <row r="60" spans="1:23" x14ac:dyDescent="0.25">
      <c r="A60" s="88" t="s">
        <v>232</v>
      </c>
      <c r="B60" s="318" t="s">
        <v>233</v>
      </c>
      <c r="C60" s="319"/>
      <c r="D60" s="108" t="s">
        <v>195</v>
      </c>
      <c r="E60" s="79">
        <v>0</v>
      </c>
      <c r="F60" s="79">
        <v>0</v>
      </c>
      <c r="G60" s="79">
        <v>0</v>
      </c>
      <c r="H60" s="82">
        <v>0</v>
      </c>
      <c r="I60" s="79">
        <v>0</v>
      </c>
      <c r="J60" s="79">
        <v>0</v>
      </c>
      <c r="K60" s="79">
        <v>0</v>
      </c>
      <c r="L60" s="82">
        <v>0</v>
      </c>
      <c r="M60" s="81">
        <v>0</v>
      </c>
      <c r="N60" s="79">
        <v>0</v>
      </c>
      <c r="O60" s="79">
        <v>0</v>
      </c>
      <c r="P60" s="79">
        <v>0</v>
      </c>
      <c r="Q60" s="82">
        <v>0</v>
      </c>
      <c r="R60" s="81">
        <v>0</v>
      </c>
      <c r="S60" s="79"/>
      <c r="T60" s="79">
        <v>0</v>
      </c>
      <c r="U60" s="79">
        <v>0</v>
      </c>
      <c r="V60" s="82">
        <v>0</v>
      </c>
      <c r="W60" s="83">
        <v>0</v>
      </c>
    </row>
    <row r="61" spans="1:23" x14ac:dyDescent="0.25">
      <c r="A61" s="88" t="s">
        <v>234</v>
      </c>
      <c r="B61" s="320" t="s">
        <v>235</v>
      </c>
      <c r="C61" s="321" t="s">
        <v>236</v>
      </c>
      <c r="D61" s="108" t="s">
        <v>195</v>
      </c>
      <c r="E61" s="79">
        <v>0</v>
      </c>
      <c r="F61" s="79">
        <v>0</v>
      </c>
      <c r="G61" s="79">
        <v>0</v>
      </c>
      <c r="H61" s="82">
        <v>0</v>
      </c>
      <c r="I61" s="79">
        <v>0</v>
      </c>
      <c r="J61" s="79">
        <v>0</v>
      </c>
      <c r="K61" s="79">
        <v>0</v>
      </c>
      <c r="L61" s="82">
        <v>0</v>
      </c>
      <c r="M61" s="81">
        <v>0</v>
      </c>
      <c r="N61" s="79">
        <v>0</v>
      </c>
      <c r="O61" s="79">
        <v>0</v>
      </c>
      <c r="P61" s="79">
        <v>0</v>
      </c>
      <c r="Q61" s="82">
        <v>0</v>
      </c>
      <c r="R61" s="81">
        <v>0</v>
      </c>
      <c r="S61" s="79">
        <v>0</v>
      </c>
      <c r="T61" s="79">
        <v>0</v>
      </c>
      <c r="U61" s="79">
        <v>0</v>
      </c>
      <c r="V61" s="82">
        <v>0</v>
      </c>
      <c r="W61" s="83">
        <v>0</v>
      </c>
    </row>
    <row r="62" spans="1:23" x14ac:dyDescent="0.25">
      <c r="A62" s="77">
        <v>12</v>
      </c>
      <c r="B62" s="320" t="s">
        <v>237</v>
      </c>
      <c r="C62" s="321"/>
      <c r="D62" s="108" t="s">
        <v>195</v>
      </c>
      <c r="E62" s="86">
        <v>3.2371426705867128</v>
      </c>
      <c r="F62" s="86">
        <v>2.666643766240929</v>
      </c>
      <c r="G62" s="86">
        <v>3.527514283270258</v>
      </c>
      <c r="H62" s="82">
        <v>9.4313007200978998</v>
      </c>
      <c r="I62" s="86">
        <v>2.3229705589034007</v>
      </c>
      <c r="J62" s="86">
        <v>0</v>
      </c>
      <c r="K62" s="86">
        <v>0</v>
      </c>
      <c r="L62" s="82">
        <v>2.3229705589034007</v>
      </c>
      <c r="M62" s="81">
        <v>11.754271279001301</v>
      </c>
      <c r="N62" s="86">
        <v>0</v>
      </c>
      <c r="O62" s="86">
        <v>0</v>
      </c>
      <c r="P62" s="86">
        <v>0</v>
      </c>
      <c r="Q62" s="82">
        <v>0</v>
      </c>
      <c r="R62" s="81">
        <v>11.754271279001301</v>
      </c>
      <c r="S62" s="86">
        <v>1.1944316099022374</v>
      </c>
      <c r="T62" s="86">
        <v>2.424150190612087</v>
      </c>
      <c r="U62" s="86">
        <v>3.2371426705867128</v>
      </c>
      <c r="V62" s="82">
        <v>6.8557244711010377</v>
      </c>
      <c r="W62" s="83">
        <v>18.609995750102339</v>
      </c>
    </row>
    <row r="63" spans="1:23" x14ac:dyDescent="0.25">
      <c r="A63" s="88" t="s">
        <v>238</v>
      </c>
      <c r="B63" s="320" t="s">
        <v>239</v>
      </c>
      <c r="C63" s="321" t="s">
        <v>239</v>
      </c>
      <c r="D63" s="108" t="s">
        <v>195</v>
      </c>
      <c r="E63" s="79"/>
      <c r="F63" s="79"/>
      <c r="G63" s="79"/>
      <c r="H63" s="82"/>
      <c r="I63" s="79"/>
      <c r="J63" s="79"/>
      <c r="K63" s="79"/>
      <c r="L63" s="82"/>
      <c r="M63" s="81"/>
      <c r="N63" s="79"/>
      <c r="O63" s="79"/>
      <c r="P63" s="79"/>
      <c r="Q63" s="82"/>
      <c r="R63" s="81"/>
      <c r="S63" s="79"/>
      <c r="T63" s="79"/>
      <c r="U63" s="79"/>
      <c r="V63" s="82"/>
      <c r="W63" s="83"/>
    </row>
    <row r="64" spans="1:23" x14ac:dyDescent="0.25">
      <c r="A64" s="88" t="s">
        <v>240</v>
      </c>
      <c r="B64" s="318" t="s">
        <v>241</v>
      </c>
      <c r="C64" s="319" t="s">
        <v>241</v>
      </c>
      <c r="D64" s="108" t="s">
        <v>195</v>
      </c>
      <c r="E64" s="79"/>
      <c r="F64" s="79"/>
      <c r="G64" s="79"/>
      <c r="H64" s="82">
        <v>0</v>
      </c>
      <c r="I64" s="79"/>
      <c r="J64" s="79"/>
      <c r="K64" s="79"/>
      <c r="L64" s="82">
        <v>0</v>
      </c>
      <c r="M64" s="81">
        <v>0</v>
      </c>
      <c r="N64" s="79"/>
      <c r="O64" s="79"/>
      <c r="P64" s="79"/>
      <c r="Q64" s="82">
        <v>0</v>
      </c>
      <c r="R64" s="81">
        <v>0</v>
      </c>
      <c r="S64" s="79"/>
      <c r="T64" s="79"/>
      <c r="U64" s="79"/>
      <c r="V64" s="82">
        <v>0</v>
      </c>
      <c r="W64" s="83">
        <v>0</v>
      </c>
    </row>
    <row r="65" spans="1:23" x14ac:dyDescent="0.25">
      <c r="A65" s="88" t="s">
        <v>242</v>
      </c>
      <c r="B65" s="320" t="s">
        <v>58</v>
      </c>
      <c r="C65" s="321" t="s">
        <v>58</v>
      </c>
      <c r="D65" s="108" t="s">
        <v>195</v>
      </c>
      <c r="E65" s="79"/>
      <c r="F65" s="79"/>
      <c r="G65" s="79"/>
      <c r="H65" s="82">
        <v>0</v>
      </c>
      <c r="I65" s="79"/>
      <c r="J65" s="79"/>
      <c r="K65" s="79"/>
      <c r="L65" s="82">
        <v>0</v>
      </c>
      <c r="M65" s="81">
        <v>0</v>
      </c>
      <c r="N65" s="79"/>
      <c r="O65" s="79"/>
      <c r="P65" s="79"/>
      <c r="Q65" s="82">
        <v>0</v>
      </c>
      <c r="R65" s="81">
        <v>0</v>
      </c>
      <c r="S65" s="79"/>
      <c r="T65" s="79"/>
      <c r="U65" s="79"/>
      <c r="V65" s="82">
        <v>0</v>
      </c>
      <c r="W65" s="83">
        <v>0</v>
      </c>
    </row>
    <row r="66" spans="1:23" x14ac:dyDescent="0.25">
      <c r="A66" s="88" t="s">
        <v>243</v>
      </c>
      <c r="B66" s="130" t="s">
        <v>244</v>
      </c>
      <c r="C66" s="131"/>
      <c r="D66" s="108" t="s">
        <v>126</v>
      </c>
      <c r="E66" s="79"/>
      <c r="F66" s="79"/>
      <c r="G66" s="79"/>
      <c r="H66" s="82">
        <v>0</v>
      </c>
      <c r="I66" s="79"/>
      <c r="J66" s="134"/>
      <c r="K66" s="79"/>
      <c r="L66" s="82">
        <v>0</v>
      </c>
      <c r="M66" s="81">
        <v>0</v>
      </c>
      <c r="N66" s="79"/>
      <c r="O66" s="79"/>
      <c r="P66" s="79"/>
      <c r="Q66" s="82">
        <v>0</v>
      </c>
      <c r="R66" s="81">
        <v>0</v>
      </c>
      <c r="S66" s="79"/>
      <c r="T66" s="79"/>
      <c r="U66" s="79"/>
      <c r="V66" s="82">
        <v>0</v>
      </c>
      <c r="W66" s="83">
        <v>0</v>
      </c>
    </row>
    <row r="67" spans="1:23" x14ac:dyDescent="0.25">
      <c r="A67" s="88" t="s">
        <v>245</v>
      </c>
      <c r="B67" s="318" t="s">
        <v>246</v>
      </c>
      <c r="C67" s="319" t="s">
        <v>246</v>
      </c>
      <c r="D67" s="108" t="s">
        <v>195</v>
      </c>
      <c r="E67" s="79">
        <v>1.7111426705867128</v>
      </c>
      <c r="F67" s="79">
        <v>1.1406437662409292</v>
      </c>
      <c r="G67" s="79">
        <v>1.0115142832702582</v>
      </c>
      <c r="H67" s="82">
        <v>3.8633007200979002</v>
      </c>
      <c r="I67" s="79">
        <v>0.79697055890340063</v>
      </c>
      <c r="J67" s="79"/>
      <c r="K67" s="79"/>
      <c r="L67" s="82">
        <v>0.79697055890340063</v>
      </c>
      <c r="M67" s="81">
        <v>4.660271279001301</v>
      </c>
      <c r="N67" s="79"/>
      <c r="O67" s="79"/>
      <c r="P67" s="79"/>
      <c r="Q67" s="82">
        <v>0</v>
      </c>
      <c r="R67" s="81">
        <v>4.660271279001301</v>
      </c>
      <c r="S67" s="79">
        <v>0.4304316099022375</v>
      </c>
      <c r="T67" s="79">
        <v>0.89815019061208734</v>
      </c>
      <c r="U67" s="79">
        <v>1.7111426705867128</v>
      </c>
      <c r="V67" s="82">
        <v>3.0397244711010378</v>
      </c>
      <c r="W67" s="83">
        <v>7.6999957501023388</v>
      </c>
    </row>
    <row r="68" spans="1:23" x14ac:dyDescent="0.25">
      <c r="A68" s="88" t="s">
        <v>247</v>
      </c>
      <c r="B68" s="318" t="s">
        <v>248</v>
      </c>
      <c r="C68" s="319" t="s">
        <v>248</v>
      </c>
      <c r="D68" s="108" t="s">
        <v>195</v>
      </c>
      <c r="E68" s="79">
        <v>0.751</v>
      </c>
      <c r="F68" s="79">
        <v>0.751</v>
      </c>
      <c r="G68" s="79">
        <v>0.751</v>
      </c>
      <c r="H68" s="82">
        <v>2.2530000000000001</v>
      </c>
      <c r="I68" s="79">
        <v>0.751</v>
      </c>
      <c r="J68" s="79"/>
      <c r="K68" s="79"/>
      <c r="L68" s="82">
        <v>0.751</v>
      </c>
      <c r="M68" s="81">
        <v>3.004</v>
      </c>
      <c r="N68" s="79"/>
      <c r="O68" s="79"/>
      <c r="P68" s="79"/>
      <c r="Q68" s="82">
        <v>0</v>
      </c>
      <c r="R68" s="81">
        <v>3.004</v>
      </c>
      <c r="S68" s="79">
        <v>0.376</v>
      </c>
      <c r="T68" s="79">
        <v>0.751</v>
      </c>
      <c r="U68" s="79">
        <v>0.751</v>
      </c>
      <c r="V68" s="82">
        <v>1.8780000000000001</v>
      </c>
      <c r="W68" s="83">
        <v>4.8819999999999997</v>
      </c>
    </row>
    <row r="69" spans="1:23" x14ac:dyDescent="0.25">
      <c r="A69" s="88" t="s">
        <v>249</v>
      </c>
      <c r="B69" s="320" t="s">
        <v>250</v>
      </c>
      <c r="C69" s="321" t="s">
        <v>251</v>
      </c>
      <c r="D69" s="108" t="s">
        <v>195</v>
      </c>
      <c r="E69" s="79"/>
      <c r="F69" s="79"/>
      <c r="G69" s="79"/>
      <c r="H69" s="82">
        <v>0</v>
      </c>
      <c r="I69" s="79"/>
      <c r="J69" s="79"/>
      <c r="K69" s="79"/>
      <c r="L69" s="82">
        <v>0</v>
      </c>
      <c r="M69" s="81">
        <v>0</v>
      </c>
      <c r="N69" s="79"/>
      <c r="O69" s="79"/>
      <c r="P69" s="79"/>
      <c r="Q69" s="82">
        <v>0</v>
      </c>
      <c r="R69" s="81">
        <v>0</v>
      </c>
      <c r="S69" s="79"/>
      <c r="T69" s="79"/>
      <c r="U69" s="79"/>
      <c r="V69" s="82">
        <v>0</v>
      </c>
      <c r="W69" s="83">
        <v>0</v>
      </c>
    </row>
    <row r="70" spans="1:23" x14ac:dyDescent="0.25">
      <c r="A70" s="88" t="s">
        <v>252</v>
      </c>
      <c r="B70" s="318" t="s">
        <v>253</v>
      </c>
      <c r="C70" s="319" t="s">
        <v>254</v>
      </c>
      <c r="D70" s="108" t="s">
        <v>195</v>
      </c>
      <c r="E70" s="79"/>
      <c r="F70" s="79"/>
      <c r="G70" s="79"/>
      <c r="H70" s="82">
        <v>0</v>
      </c>
      <c r="I70" s="79"/>
      <c r="J70" s="79"/>
      <c r="K70" s="79"/>
      <c r="L70" s="82">
        <v>0</v>
      </c>
      <c r="M70" s="81">
        <v>0</v>
      </c>
      <c r="N70" s="79"/>
      <c r="O70" s="79"/>
      <c r="P70" s="79"/>
      <c r="Q70" s="82">
        <v>0</v>
      </c>
      <c r="R70" s="81">
        <v>0</v>
      </c>
      <c r="S70" s="79"/>
      <c r="T70" s="79"/>
      <c r="U70" s="79"/>
      <c r="V70" s="82">
        <v>0</v>
      </c>
      <c r="W70" s="83">
        <v>0</v>
      </c>
    </row>
    <row r="71" spans="1:23" x14ac:dyDescent="0.25">
      <c r="A71" s="88" t="s">
        <v>255</v>
      </c>
      <c r="B71" s="318" t="s">
        <v>256</v>
      </c>
      <c r="C71" s="334"/>
      <c r="D71" s="108" t="s">
        <v>195</v>
      </c>
      <c r="E71" s="79"/>
      <c r="F71" s="79"/>
      <c r="G71" s="79"/>
      <c r="H71" s="82">
        <v>0</v>
      </c>
      <c r="I71" s="79"/>
      <c r="J71" s="79"/>
      <c r="K71" s="79"/>
      <c r="L71" s="82">
        <v>0</v>
      </c>
      <c r="M71" s="81">
        <v>0</v>
      </c>
      <c r="N71" s="79"/>
      <c r="O71" s="79"/>
      <c r="P71" s="79"/>
      <c r="Q71" s="82">
        <v>0</v>
      </c>
      <c r="R71" s="81">
        <v>0</v>
      </c>
      <c r="S71" s="79"/>
      <c r="T71" s="79"/>
      <c r="U71" s="79"/>
      <c r="V71" s="82">
        <v>0</v>
      </c>
      <c r="W71" s="83">
        <v>0</v>
      </c>
    </row>
    <row r="72" spans="1:23" x14ac:dyDescent="0.25">
      <c r="A72" s="88" t="s">
        <v>257</v>
      </c>
      <c r="B72" s="320" t="s">
        <v>258</v>
      </c>
      <c r="C72" s="321" t="s">
        <v>259</v>
      </c>
      <c r="D72" s="108" t="s">
        <v>195</v>
      </c>
      <c r="E72" s="79"/>
      <c r="F72" s="79"/>
      <c r="G72" s="79"/>
      <c r="H72" s="82">
        <v>0</v>
      </c>
      <c r="I72" s="79"/>
      <c r="J72" s="79"/>
      <c r="K72" s="79"/>
      <c r="L72" s="82">
        <v>0</v>
      </c>
      <c r="M72" s="81">
        <v>0</v>
      </c>
      <c r="N72" s="79"/>
      <c r="O72" s="79"/>
      <c r="P72" s="79"/>
      <c r="Q72" s="82">
        <v>0</v>
      </c>
      <c r="R72" s="81">
        <v>0</v>
      </c>
      <c r="S72" s="79"/>
      <c r="T72" s="79"/>
      <c r="U72" s="79"/>
      <c r="V72" s="82">
        <v>0</v>
      </c>
      <c r="W72" s="83">
        <v>0</v>
      </c>
    </row>
    <row r="73" spans="1:23" x14ac:dyDescent="0.25">
      <c r="A73" s="88" t="s">
        <v>260</v>
      </c>
      <c r="B73" s="320" t="s">
        <v>224</v>
      </c>
      <c r="C73" s="321" t="s">
        <v>224</v>
      </c>
      <c r="D73" s="108" t="s">
        <v>195</v>
      </c>
      <c r="E73" s="79">
        <v>8.3000000000000004E-2</v>
      </c>
      <c r="F73" s="79">
        <v>8.3000000000000004E-2</v>
      </c>
      <c r="G73" s="79">
        <v>8.3000000000000004E-2</v>
      </c>
      <c r="H73" s="82">
        <v>0.249</v>
      </c>
      <c r="I73" s="79">
        <v>8.3000000000000004E-2</v>
      </c>
      <c r="J73" s="79">
        <v>0</v>
      </c>
      <c r="K73" s="79">
        <v>0</v>
      </c>
      <c r="L73" s="82">
        <v>8.3000000000000004E-2</v>
      </c>
      <c r="M73" s="81">
        <v>0.33200000000000002</v>
      </c>
      <c r="N73" s="79">
        <v>0</v>
      </c>
      <c r="O73" s="79">
        <v>0</v>
      </c>
      <c r="P73" s="79">
        <v>0</v>
      </c>
      <c r="Q73" s="82">
        <v>0</v>
      </c>
      <c r="R73" s="81">
        <v>0.33200000000000002</v>
      </c>
      <c r="S73" s="79">
        <v>4.2000000000000003E-2</v>
      </c>
      <c r="T73" s="79">
        <v>8.3000000000000004E-2</v>
      </c>
      <c r="U73" s="79">
        <v>8.3000000000000004E-2</v>
      </c>
      <c r="V73" s="82">
        <v>0.20800000000000002</v>
      </c>
      <c r="W73" s="83">
        <v>0.54</v>
      </c>
    </row>
    <row r="74" spans="1:23" x14ac:dyDescent="0.25">
      <c r="A74" s="88"/>
      <c r="B74" s="320" t="s">
        <v>261</v>
      </c>
      <c r="C74" s="321" t="s">
        <v>261</v>
      </c>
      <c r="D74" s="108" t="s">
        <v>195</v>
      </c>
      <c r="E74" s="79">
        <v>8.3000000000000004E-2</v>
      </c>
      <c r="F74" s="79">
        <v>8.3000000000000004E-2</v>
      </c>
      <c r="G74" s="79">
        <v>8.3000000000000004E-2</v>
      </c>
      <c r="H74" s="82">
        <v>0.249</v>
      </c>
      <c r="I74" s="79">
        <v>8.3000000000000004E-2</v>
      </c>
      <c r="J74" s="79"/>
      <c r="K74" s="79"/>
      <c r="L74" s="82">
        <v>8.3000000000000004E-2</v>
      </c>
      <c r="M74" s="81">
        <v>0.33200000000000002</v>
      </c>
      <c r="N74" s="79"/>
      <c r="O74" s="79"/>
      <c r="P74" s="79"/>
      <c r="Q74" s="82">
        <v>0</v>
      </c>
      <c r="R74" s="81">
        <v>0.33200000000000002</v>
      </c>
      <c r="S74" s="79">
        <v>4.2000000000000003E-2</v>
      </c>
      <c r="T74" s="79">
        <v>8.3000000000000004E-2</v>
      </c>
      <c r="U74" s="79">
        <v>8.3000000000000004E-2</v>
      </c>
      <c r="V74" s="82">
        <v>0.20800000000000002</v>
      </c>
      <c r="W74" s="83">
        <v>0.54</v>
      </c>
    </row>
    <row r="75" spans="1:23" x14ac:dyDescent="0.25">
      <c r="A75" s="88"/>
      <c r="B75" s="320" t="s">
        <v>262</v>
      </c>
      <c r="C75" s="321" t="s">
        <v>262</v>
      </c>
      <c r="D75" s="108" t="s">
        <v>195</v>
      </c>
      <c r="E75" s="79"/>
      <c r="F75" s="79"/>
      <c r="G75" s="79"/>
      <c r="H75" s="82">
        <v>0</v>
      </c>
      <c r="I75" s="79"/>
      <c r="J75" s="79"/>
      <c r="K75" s="79"/>
      <c r="L75" s="82">
        <v>0</v>
      </c>
      <c r="M75" s="81">
        <v>0</v>
      </c>
      <c r="N75" s="79"/>
      <c r="O75" s="79"/>
      <c r="P75" s="79"/>
      <c r="Q75" s="82">
        <v>0</v>
      </c>
      <c r="R75" s="81">
        <v>0</v>
      </c>
      <c r="S75" s="79"/>
      <c r="T75" s="79"/>
      <c r="U75" s="79"/>
      <c r="V75" s="82">
        <v>0</v>
      </c>
      <c r="W75" s="83">
        <v>0</v>
      </c>
    </row>
    <row r="76" spans="1:23" x14ac:dyDescent="0.25">
      <c r="A76" s="88"/>
      <c r="B76" s="320" t="s">
        <v>263</v>
      </c>
      <c r="C76" s="321" t="s">
        <v>264</v>
      </c>
      <c r="D76" s="108" t="s">
        <v>195</v>
      </c>
      <c r="E76" s="79"/>
      <c r="F76" s="79"/>
      <c r="G76" s="79"/>
      <c r="H76" s="82">
        <v>0</v>
      </c>
      <c r="I76" s="79"/>
      <c r="J76" s="79"/>
      <c r="K76" s="79"/>
      <c r="L76" s="82">
        <v>0</v>
      </c>
      <c r="M76" s="81">
        <v>0</v>
      </c>
      <c r="N76" s="79"/>
      <c r="O76" s="79"/>
      <c r="P76" s="79"/>
      <c r="Q76" s="82">
        <v>0</v>
      </c>
      <c r="R76" s="81">
        <v>0</v>
      </c>
      <c r="S76" s="79"/>
      <c r="T76" s="79"/>
      <c r="U76" s="79"/>
      <c r="V76" s="82">
        <v>0</v>
      </c>
      <c r="W76" s="83">
        <v>0</v>
      </c>
    </row>
    <row r="77" spans="1:23" x14ac:dyDescent="0.25">
      <c r="A77" s="88"/>
      <c r="B77" s="130" t="s">
        <v>265</v>
      </c>
      <c r="C77" s="131"/>
      <c r="D77" s="108" t="s">
        <v>195</v>
      </c>
      <c r="E77" s="79"/>
      <c r="F77" s="79"/>
      <c r="G77" s="79"/>
      <c r="H77" s="82">
        <v>0</v>
      </c>
      <c r="I77" s="79"/>
      <c r="J77" s="79"/>
      <c r="K77" s="79"/>
      <c r="L77" s="82">
        <v>0</v>
      </c>
      <c r="M77" s="81">
        <v>0</v>
      </c>
      <c r="N77" s="79"/>
      <c r="O77" s="79"/>
      <c r="P77" s="79"/>
      <c r="Q77" s="82">
        <v>0</v>
      </c>
      <c r="R77" s="81">
        <v>0</v>
      </c>
      <c r="S77" s="79"/>
      <c r="T77" s="79"/>
      <c r="U77" s="79"/>
      <c r="V77" s="82">
        <v>0</v>
      </c>
      <c r="W77" s="83">
        <v>0</v>
      </c>
    </row>
    <row r="78" spans="1:23" x14ac:dyDescent="0.25">
      <c r="A78" s="88" t="s">
        <v>266</v>
      </c>
      <c r="B78" s="320" t="s">
        <v>267</v>
      </c>
      <c r="C78" s="321" t="s">
        <v>267</v>
      </c>
      <c r="D78" s="108" t="s">
        <v>195</v>
      </c>
      <c r="E78" s="86">
        <v>0.69199999999999995</v>
      </c>
      <c r="F78" s="86">
        <v>0.69199999999999995</v>
      </c>
      <c r="G78" s="86">
        <v>1.6819999999999999</v>
      </c>
      <c r="H78" s="82">
        <v>3.0659999999999998</v>
      </c>
      <c r="I78" s="86">
        <v>0.69199999999999995</v>
      </c>
      <c r="J78" s="86">
        <v>0</v>
      </c>
      <c r="K78" s="86">
        <v>0</v>
      </c>
      <c r="L78" s="82">
        <v>0.69199999999999995</v>
      </c>
      <c r="M78" s="81">
        <v>3.758</v>
      </c>
      <c r="N78" s="86">
        <v>0</v>
      </c>
      <c r="O78" s="86">
        <v>0</v>
      </c>
      <c r="P78" s="86">
        <v>0</v>
      </c>
      <c r="Q78" s="82">
        <v>0</v>
      </c>
      <c r="R78" s="81">
        <v>3.758</v>
      </c>
      <c r="S78" s="86">
        <v>0.34599999999999997</v>
      </c>
      <c r="T78" s="86">
        <v>0.69199999999999995</v>
      </c>
      <c r="U78" s="86">
        <v>0.69199999999999995</v>
      </c>
      <c r="V78" s="82">
        <v>1.7299999999999998</v>
      </c>
      <c r="W78" s="83">
        <v>5.4879999999999995</v>
      </c>
    </row>
    <row r="79" spans="1:23" x14ac:dyDescent="0.25">
      <c r="A79" s="88" t="s">
        <v>268</v>
      </c>
      <c r="B79" s="320" t="s">
        <v>269</v>
      </c>
      <c r="C79" s="321" t="s">
        <v>269</v>
      </c>
      <c r="D79" s="108" t="s">
        <v>195</v>
      </c>
      <c r="E79" s="79"/>
      <c r="F79" s="79"/>
      <c r="G79" s="79"/>
      <c r="H79" s="82">
        <v>0</v>
      </c>
      <c r="I79" s="79"/>
      <c r="J79" s="79"/>
      <c r="K79" s="79"/>
      <c r="L79" s="82">
        <v>0</v>
      </c>
      <c r="M79" s="81">
        <v>0</v>
      </c>
      <c r="N79" s="79"/>
      <c r="O79" s="79"/>
      <c r="P79" s="79"/>
      <c r="Q79" s="82">
        <v>0</v>
      </c>
      <c r="R79" s="81">
        <v>0</v>
      </c>
      <c r="S79" s="79"/>
      <c r="T79" s="79"/>
      <c r="U79" s="79"/>
      <c r="V79" s="82">
        <v>0</v>
      </c>
      <c r="W79" s="83">
        <v>0</v>
      </c>
    </row>
    <row r="80" spans="1:23" x14ac:dyDescent="0.25">
      <c r="A80" s="88" t="s">
        <v>270</v>
      </c>
      <c r="B80" s="320" t="s">
        <v>271</v>
      </c>
      <c r="C80" s="321" t="s">
        <v>272</v>
      </c>
      <c r="D80" s="108" t="s">
        <v>195</v>
      </c>
      <c r="E80" s="79"/>
      <c r="F80" s="79"/>
      <c r="G80" s="79">
        <v>0.99</v>
      </c>
      <c r="H80" s="82">
        <v>0.99</v>
      </c>
      <c r="I80" s="79"/>
      <c r="J80" s="79"/>
      <c r="K80" s="79"/>
      <c r="L80" s="82">
        <v>0</v>
      </c>
      <c r="M80" s="81">
        <v>0.99</v>
      </c>
      <c r="N80" s="79"/>
      <c r="O80" s="79"/>
      <c r="P80" s="79"/>
      <c r="Q80" s="82">
        <v>0</v>
      </c>
      <c r="R80" s="81">
        <v>0.99</v>
      </c>
      <c r="S80" s="79"/>
      <c r="T80" s="79"/>
      <c r="U80" s="79"/>
      <c r="V80" s="82">
        <v>0</v>
      </c>
      <c r="W80" s="83">
        <v>0.99</v>
      </c>
    </row>
    <row r="81" spans="1:23" x14ac:dyDescent="0.25">
      <c r="A81" s="88" t="s">
        <v>273</v>
      </c>
      <c r="B81" s="130" t="s">
        <v>274</v>
      </c>
      <c r="C81" s="131"/>
      <c r="D81" s="108" t="s">
        <v>195</v>
      </c>
      <c r="E81" s="79">
        <v>0.69199999999999995</v>
      </c>
      <c r="F81" s="79">
        <v>0.69199999999999995</v>
      </c>
      <c r="G81" s="79">
        <v>0.69199999999999995</v>
      </c>
      <c r="H81" s="82">
        <v>2.0759999999999996</v>
      </c>
      <c r="I81" s="79">
        <v>0.69199999999999995</v>
      </c>
      <c r="J81" s="79"/>
      <c r="K81" s="79"/>
      <c r="L81" s="82">
        <v>0.69199999999999995</v>
      </c>
      <c r="M81" s="81">
        <v>2.7679999999999998</v>
      </c>
      <c r="N81" s="79"/>
      <c r="O81" s="79"/>
      <c r="P81" s="79"/>
      <c r="Q81" s="82">
        <v>0</v>
      </c>
      <c r="R81" s="81">
        <v>2.7679999999999998</v>
      </c>
      <c r="S81" s="79">
        <v>0.34599999999999997</v>
      </c>
      <c r="T81" s="79">
        <v>0.69199999999999995</v>
      </c>
      <c r="U81" s="79">
        <v>0.69199999999999995</v>
      </c>
      <c r="V81" s="82">
        <v>1.7299999999999998</v>
      </c>
      <c r="W81" s="83">
        <v>4.4979999999999993</v>
      </c>
    </row>
    <row r="82" spans="1:23" x14ac:dyDescent="0.25">
      <c r="A82" s="77" t="s">
        <v>275</v>
      </c>
      <c r="B82" s="318" t="s">
        <v>276</v>
      </c>
      <c r="C82" s="319"/>
      <c r="D82" s="108" t="s">
        <v>195</v>
      </c>
      <c r="E82" s="79">
        <v>0</v>
      </c>
      <c r="F82" s="79">
        <v>0</v>
      </c>
      <c r="G82" s="80">
        <v>0</v>
      </c>
      <c r="H82" s="82">
        <v>0</v>
      </c>
      <c r="I82" s="79">
        <v>0</v>
      </c>
      <c r="J82" s="79">
        <v>0</v>
      </c>
      <c r="K82" s="79">
        <v>0</v>
      </c>
      <c r="L82" s="82">
        <v>0</v>
      </c>
      <c r="M82" s="81">
        <v>0</v>
      </c>
      <c r="N82" s="79"/>
      <c r="O82" s="79"/>
      <c r="P82" s="79"/>
      <c r="Q82" s="82">
        <v>0</v>
      </c>
      <c r="R82" s="81">
        <v>0</v>
      </c>
      <c r="S82" s="79"/>
      <c r="T82" s="79"/>
      <c r="U82" s="79"/>
      <c r="V82" s="82">
        <v>0</v>
      </c>
      <c r="W82" s="83">
        <v>0</v>
      </c>
    </row>
    <row r="83" spans="1:23" x14ac:dyDescent="0.25">
      <c r="A83" s="77"/>
      <c r="B83" s="130"/>
      <c r="C83" s="131"/>
      <c r="D83" s="108"/>
      <c r="E83" s="79"/>
      <c r="F83" s="79"/>
      <c r="G83" s="80"/>
      <c r="H83" s="82">
        <v>0</v>
      </c>
      <c r="I83" s="79"/>
      <c r="J83" s="79"/>
      <c r="K83" s="79"/>
      <c r="L83" s="82">
        <v>0</v>
      </c>
      <c r="M83" s="81">
        <v>0</v>
      </c>
      <c r="N83" s="79"/>
      <c r="O83" s="79"/>
      <c r="P83" s="79"/>
      <c r="Q83" s="82">
        <v>0</v>
      </c>
      <c r="R83" s="81">
        <v>0</v>
      </c>
      <c r="S83" s="79"/>
      <c r="T83" s="79"/>
      <c r="U83" s="79"/>
      <c r="V83" s="82">
        <v>0</v>
      </c>
      <c r="W83" s="83">
        <v>0</v>
      </c>
    </row>
    <row r="84" spans="1:23" x14ac:dyDescent="0.25">
      <c r="A84" s="84">
        <v>16</v>
      </c>
      <c r="B84" s="316" t="s">
        <v>277</v>
      </c>
      <c r="C84" s="317"/>
      <c r="D84" s="135" t="s">
        <v>195</v>
      </c>
      <c r="E84" s="136">
        <v>294.24763402604566</v>
      </c>
      <c r="F84" s="136">
        <v>237.85956501599961</v>
      </c>
      <c r="G84" s="136">
        <v>230.84041904429651</v>
      </c>
      <c r="H84" s="136">
        <v>762.94761808634178</v>
      </c>
      <c r="I84" s="136">
        <v>304.16246902162942</v>
      </c>
      <c r="J84" s="136">
        <v>18.426756000000001</v>
      </c>
      <c r="K84" s="136">
        <v>18.426756000000001</v>
      </c>
      <c r="L84" s="136">
        <v>341.01598102162944</v>
      </c>
      <c r="M84" s="136">
        <v>1103.9635991079713</v>
      </c>
      <c r="N84" s="136">
        <v>18.426756000000001</v>
      </c>
      <c r="O84" s="136">
        <v>18.426756000000001</v>
      </c>
      <c r="P84" s="136">
        <v>18.426756000000001</v>
      </c>
      <c r="Q84" s="136">
        <v>55.280268000000007</v>
      </c>
      <c r="R84" s="136">
        <v>1159.2438671079713</v>
      </c>
      <c r="S84" s="136">
        <v>124.18022931708114</v>
      </c>
      <c r="T84" s="136">
        <v>225.47536012206089</v>
      </c>
      <c r="U84" s="136">
        <v>302.90831622627161</v>
      </c>
      <c r="V84" s="136">
        <v>652.56390566541359</v>
      </c>
      <c r="W84" s="136">
        <v>1811.8077727733848</v>
      </c>
    </row>
    <row r="85" spans="1:23" x14ac:dyDescent="0.25">
      <c r="A85" s="77">
        <v>17</v>
      </c>
      <c r="B85" s="318"/>
      <c r="C85" s="319"/>
      <c r="D85" s="108"/>
      <c r="E85" s="86"/>
      <c r="F85" s="86"/>
      <c r="G85" s="86"/>
      <c r="H85" s="137"/>
      <c r="I85" s="86"/>
      <c r="J85" s="86"/>
      <c r="K85" s="86"/>
      <c r="L85" s="137"/>
      <c r="M85" s="137"/>
      <c r="N85" s="86"/>
      <c r="O85" s="86"/>
      <c r="P85" s="86"/>
      <c r="Q85" s="137"/>
      <c r="R85" s="137"/>
      <c r="S85" s="86"/>
      <c r="T85" s="86"/>
      <c r="U85" s="86"/>
      <c r="V85" s="137"/>
      <c r="W85" s="137"/>
    </row>
    <row r="86" spans="1:23" x14ac:dyDescent="0.25">
      <c r="A86" s="84">
        <v>18</v>
      </c>
      <c r="B86" s="338" t="s">
        <v>278</v>
      </c>
      <c r="C86" s="338"/>
      <c r="D86" s="135" t="s">
        <v>195</v>
      </c>
      <c r="E86" s="173">
        <v>402.63149999999996</v>
      </c>
      <c r="F86" s="174">
        <v>268.39323129599995</v>
      </c>
      <c r="G86" s="174">
        <v>238.009091904</v>
      </c>
      <c r="H86" s="174">
        <v>909.03382320000003</v>
      </c>
      <c r="I86" s="174">
        <v>187.52700000000002</v>
      </c>
      <c r="J86" s="174">
        <v>0</v>
      </c>
      <c r="K86" s="174">
        <v>0</v>
      </c>
      <c r="L86" s="82">
        <v>187.52700000000002</v>
      </c>
      <c r="M86" s="81">
        <v>1096.5608232</v>
      </c>
      <c r="N86" s="174">
        <v>0</v>
      </c>
      <c r="O86" s="174">
        <v>0</v>
      </c>
      <c r="P86" s="174">
        <v>0</v>
      </c>
      <c r="Q86" s="82">
        <v>0</v>
      </c>
      <c r="R86" s="81">
        <v>1096.5608232</v>
      </c>
      <c r="S86" s="174">
        <v>101.28046463999999</v>
      </c>
      <c r="T86" s="174">
        <v>211.33454544</v>
      </c>
      <c r="U86" s="174">
        <v>402.63149999999996</v>
      </c>
      <c r="V86" s="82">
        <v>715.24651008000001</v>
      </c>
      <c r="W86" s="83">
        <v>1811.8083332799997</v>
      </c>
    </row>
    <row r="87" spans="1:23" x14ac:dyDescent="0.25">
      <c r="A87" s="77">
        <v>19</v>
      </c>
      <c r="B87" s="318" t="s">
        <v>279</v>
      </c>
      <c r="C87" s="319"/>
      <c r="D87" s="108" t="s">
        <v>195</v>
      </c>
      <c r="E87" s="138">
        <v>0</v>
      </c>
      <c r="F87" s="138">
        <v>0</v>
      </c>
      <c r="G87" s="138">
        <v>0</v>
      </c>
      <c r="H87" s="82">
        <v>0</v>
      </c>
      <c r="I87" s="138">
        <v>0</v>
      </c>
      <c r="J87" s="138">
        <v>0</v>
      </c>
      <c r="K87" s="138">
        <v>0</v>
      </c>
      <c r="L87" s="82">
        <v>0</v>
      </c>
      <c r="M87" s="81">
        <v>0</v>
      </c>
      <c r="N87" s="138">
        <v>0</v>
      </c>
      <c r="O87" s="138">
        <v>0</v>
      </c>
      <c r="P87" s="138"/>
      <c r="Q87" s="82">
        <v>0</v>
      </c>
      <c r="R87" s="81">
        <v>0</v>
      </c>
      <c r="S87" s="138"/>
      <c r="T87" s="138"/>
      <c r="U87" s="138"/>
      <c r="V87" s="82">
        <v>0</v>
      </c>
      <c r="W87" s="83">
        <v>0</v>
      </c>
    </row>
    <row r="88" spans="1:23" x14ac:dyDescent="0.25">
      <c r="A88" s="77">
        <v>20</v>
      </c>
      <c r="B88" s="318" t="s">
        <v>280</v>
      </c>
      <c r="C88" s="319"/>
      <c r="D88" s="108" t="s">
        <v>281</v>
      </c>
      <c r="E88" s="139">
        <v>5515.5</v>
      </c>
      <c r="F88" s="139">
        <v>5515.5</v>
      </c>
      <c r="G88" s="139">
        <v>5515.5</v>
      </c>
      <c r="H88" s="140">
        <v>5515.5</v>
      </c>
      <c r="I88" s="139">
        <v>5515.5</v>
      </c>
      <c r="J88" s="139">
        <v>5515.5</v>
      </c>
      <c r="K88" s="139">
        <v>5515.5</v>
      </c>
      <c r="L88" s="140">
        <v>5515.5</v>
      </c>
      <c r="M88" s="140">
        <v>5515.5</v>
      </c>
      <c r="N88" s="139">
        <v>5515.5</v>
      </c>
      <c r="O88" s="139">
        <v>5515.5</v>
      </c>
      <c r="P88" s="139">
        <v>5515.5</v>
      </c>
      <c r="Q88" s="140">
        <v>5515.5</v>
      </c>
      <c r="R88" s="140">
        <v>5515.5</v>
      </c>
      <c r="S88" s="139">
        <v>5515.5</v>
      </c>
      <c r="T88" s="139">
        <v>5515.5</v>
      </c>
      <c r="U88" s="139">
        <v>5515.5</v>
      </c>
      <c r="V88" s="140">
        <v>5515.5</v>
      </c>
      <c r="W88" s="81">
        <v>5515.5</v>
      </c>
    </row>
    <row r="89" spans="1:23" x14ac:dyDescent="0.25">
      <c r="A89" s="84">
        <v>21</v>
      </c>
      <c r="B89" s="336" t="s">
        <v>282</v>
      </c>
      <c r="C89" s="337"/>
      <c r="D89" s="135" t="s">
        <v>195</v>
      </c>
      <c r="E89" s="141">
        <v>108.3838659739543</v>
      </c>
      <c r="F89" s="141">
        <v>30.533666280000347</v>
      </c>
      <c r="G89" s="141">
        <v>7.1686728597034914</v>
      </c>
      <c r="H89" s="141">
        <v>146.08620511365814</v>
      </c>
      <c r="I89" s="141">
        <v>-116.6354690216294</v>
      </c>
      <c r="J89" s="141">
        <v>-18.426756000000001</v>
      </c>
      <c r="K89" s="141">
        <v>-18.426756000000001</v>
      </c>
      <c r="L89" s="141">
        <v>-153.48898102162943</v>
      </c>
      <c r="M89" s="141">
        <v>-7.4027759079712894</v>
      </c>
      <c r="N89" s="141">
        <v>-18.426756000000001</v>
      </c>
      <c r="O89" s="141">
        <v>-18.426756000000001</v>
      </c>
      <c r="P89" s="141">
        <v>-18.426756000000001</v>
      </c>
      <c r="Q89" s="141">
        <v>-55.280268000000007</v>
      </c>
      <c r="R89" s="141">
        <v>-62.683043907971296</v>
      </c>
      <c r="S89" s="141">
        <v>-22.899764677081151</v>
      </c>
      <c r="T89" s="141">
        <v>-14.140814682060892</v>
      </c>
      <c r="U89" s="141">
        <v>99.723183773728351</v>
      </c>
      <c r="V89" s="141">
        <v>62.682604414586308</v>
      </c>
      <c r="W89" s="141">
        <v>-4.3949338498805446E-4</v>
      </c>
    </row>
    <row r="90" spans="1:23" x14ac:dyDescent="0.25">
      <c r="A90" s="142"/>
      <c r="B90" s="142"/>
      <c r="C90" s="142"/>
      <c r="D90" s="142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4"/>
      <c r="Q90" s="143"/>
      <c r="R90" s="143"/>
      <c r="S90" s="143"/>
      <c r="T90" s="143"/>
      <c r="U90" s="143"/>
      <c r="V90" s="143"/>
      <c r="W90" s="143"/>
    </row>
    <row r="91" spans="1:23" x14ac:dyDescent="0.25">
      <c r="A91" s="146" t="s">
        <v>299</v>
      </c>
      <c r="B91" s="142"/>
      <c r="C91" s="142"/>
      <c r="D91" s="142"/>
      <c r="E91" s="147"/>
      <c r="F91" s="147"/>
      <c r="G91" s="147" t="s">
        <v>297</v>
      </c>
      <c r="H91" s="147"/>
      <c r="I91" s="147"/>
      <c r="J91" s="147"/>
      <c r="K91" s="147"/>
      <c r="L91" s="147"/>
      <c r="M91" s="147"/>
      <c r="N91" s="147"/>
      <c r="O91" s="147"/>
      <c r="P91" s="148"/>
      <c r="Q91" s="147"/>
      <c r="R91" s="147"/>
      <c r="S91" s="147"/>
      <c r="T91" s="147"/>
      <c r="U91" s="147"/>
      <c r="V91" s="147"/>
      <c r="W91" s="147"/>
    </row>
    <row r="93" spans="1:23" x14ac:dyDescent="0.25">
      <c r="A93" t="s">
        <v>300</v>
      </c>
      <c r="G93" t="s">
        <v>298</v>
      </c>
    </row>
  </sheetData>
  <mergeCells count="89">
    <mergeCell ref="B89:C89"/>
    <mergeCell ref="B82:C82"/>
    <mergeCell ref="B84:C84"/>
    <mergeCell ref="B85:C85"/>
    <mergeCell ref="B86:C86"/>
    <mergeCell ref="B87:C87"/>
    <mergeCell ref="B88:C88"/>
    <mergeCell ref="B80:C80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C78"/>
    <mergeCell ref="B79:C79"/>
    <mergeCell ref="B67:C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3:C53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21:B22"/>
    <mergeCell ref="B23:B25"/>
    <mergeCell ref="B26:B28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U6:U7"/>
    <mergeCell ref="M5:M7"/>
    <mergeCell ref="R5:R7"/>
    <mergeCell ref="V5:V7"/>
    <mergeCell ref="W5:W7"/>
    <mergeCell ref="N6:N7"/>
    <mergeCell ref="O6:O7"/>
    <mergeCell ref="P6:P7"/>
    <mergeCell ref="S6:S7"/>
    <mergeCell ref="T6:T7"/>
    <mergeCell ref="L5:L7"/>
    <mergeCell ref="K6:K7"/>
    <mergeCell ref="A3:E3"/>
    <mergeCell ref="A5:A7"/>
    <mergeCell ref="B5:C7"/>
    <mergeCell ref="D5:D7"/>
    <mergeCell ref="H5:H7"/>
    <mergeCell ref="E6:E7"/>
    <mergeCell ref="F6:F7"/>
    <mergeCell ref="G6:G7"/>
    <mergeCell ref="I6:I7"/>
    <mergeCell ref="J6:J7"/>
  </mergeCells>
  <pageMargins left="0.7" right="0.7" top="0.75" bottom="0.75" header="0.3" footer="0.3"/>
  <pageSetup paperSize="9" scale="5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"/>
  <sheetViews>
    <sheetView topLeftCell="A70" workbookViewId="0">
      <selection activeCell="H92" sqref="H92"/>
    </sheetView>
  </sheetViews>
  <sheetFormatPr defaultRowHeight="15" x14ac:dyDescent="0.25"/>
  <cols>
    <col min="1" max="23" width="10.7109375" customWidth="1"/>
  </cols>
  <sheetData>
    <row r="1" spans="1:23" x14ac:dyDescent="0.25">
      <c r="A1" s="51"/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3"/>
      <c r="Q1" s="51"/>
      <c r="R1" s="51"/>
      <c r="S1" s="51"/>
      <c r="T1" s="51"/>
      <c r="U1" s="51"/>
      <c r="V1" s="51"/>
      <c r="W1" s="54"/>
    </row>
    <row r="2" spans="1:23" x14ac:dyDescent="0.25">
      <c r="A2" s="55" t="s">
        <v>132</v>
      </c>
      <c r="B2" s="56"/>
      <c r="C2" s="56"/>
      <c r="D2" s="56"/>
      <c r="E2" s="56"/>
      <c r="F2" s="56"/>
      <c r="G2" s="56"/>
      <c r="H2" s="56"/>
      <c r="I2" s="56"/>
      <c r="J2" s="56"/>
      <c r="K2" s="51"/>
      <c r="L2" s="51"/>
      <c r="M2" s="51"/>
      <c r="N2" s="51"/>
      <c r="O2" s="51"/>
      <c r="P2" s="53"/>
      <c r="Q2" s="51"/>
      <c r="R2" s="51"/>
      <c r="S2" s="51"/>
      <c r="T2" s="51"/>
      <c r="U2" s="51"/>
      <c r="V2" s="51"/>
      <c r="W2" s="54"/>
    </row>
    <row r="3" spans="1:23" x14ac:dyDescent="0.25">
      <c r="A3" s="293" t="s">
        <v>286</v>
      </c>
      <c r="B3" s="294"/>
      <c r="C3" s="294"/>
      <c r="D3" s="294"/>
      <c r="E3" s="294"/>
      <c r="F3" s="56"/>
      <c r="G3" s="56"/>
      <c r="H3" s="56"/>
      <c r="I3" s="56"/>
      <c r="J3" s="56"/>
      <c r="K3" s="51"/>
      <c r="L3" s="51"/>
      <c r="M3" s="51"/>
      <c r="N3" s="51"/>
      <c r="O3" s="51"/>
      <c r="P3" s="53"/>
      <c r="Q3" s="51"/>
      <c r="R3" s="51"/>
      <c r="S3" s="51"/>
      <c r="T3" s="51"/>
      <c r="U3" s="51"/>
      <c r="V3" s="51"/>
      <c r="W3" s="54"/>
    </row>
    <row r="4" spans="1:23" ht="43.5" x14ac:dyDescent="0.25">
      <c r="A4" s="57"/>
      <c r="B4" s="58"/>
      <c r="C4" s="58" t="s">
        <v>287</v>
      </c>
      <c r="D4" s="58"/>
      <c r="E4" s="56"/>
      <c r="F4" s="56"/>
      <c r="G4" s="56"/>
      <c r="H4" s="51"/>
      <c r="I4" s="51"/>
      <c r="J4" s="51"/>
      <c r="K4" s="51"/>
      <c r="L4" s="51"/>
      <c r="M4" s="51"/>
      <c r="N4" s="51"/>
      <c r="O4" s="51"/>
      <c r="P4" s="53"/>
      <c r="Q4" s="51"/>
      <c r="R4" s="51"/>
      <c r="S4" s="51"/>
      <c r="T4" s="51"/>
      <c r="U4" s="51"/>
      <c r="V4" s="51"/>
      <c r="W4" s="54"/>
    </row>
    <row r="5" spans="1:23" ht="28.5" x14ac:dyDescent="0.25">
      <c r="A5" s="295" t="s">
        <v>135</v>
      </c>
      <c r="B5" s="291" t="s">
        <v>22</v>
      </c>
      <c r="C5" s="298"/>
      <c r="D5" s="295" t="s">
        <v>136</v>
      </c>
      <c r="E5" s="59"/>
      <c r="F5" s="60"/>
      <c r="G5" s="60"/>
      <c r="H5" s="288" t="s">
        <v>137</v>
      </c>
      <c r="I5" s="60"/>
      <c r="J5" s="60"/>
      <c r="K5" s="60"/>
      <c r="L5" s="288" t="s">
        <v>138</v>
      </c>
      <c r="M5" s="288" t="s">
        <v>139</v>
      </c>
      <c r="N5" s="60"/>
      <c r="O5" s="60"/>
      <c r="P5" s="61"/>
      <c r="Q5" s="62" t="s">
        <v>140</v>
      </c>
      <c r="R5" s="288" t="s">
        <v>141</v>
      </c>
      <c r="S5" s="60"/>
      <c r="T5" s="60"/>
      <c r="U5" s="60"/>
      <c r="V5" s="288" t="s">
        <v>142</v>
      </c>
      <c r="W5" s="309" t="s">
        <v>143</v>
      </c>
    </row>
    <row r="6" spans="1:23" x14ac:dyDescent="0.25">
      <c r="A6" s="296"/>
      <c r="B6" s="299"/>
      <c r="C6" s="300"/>
      <c r="D6" s="303"/>
      <c r="E6" s="295" t="s">
        <v>2</v>
      </c>
      <c r="F6" s="295" t="s">
        <v>3</v>
      </c>
      <c r="G6" s="295" t="s">
        <v>4</v>
      </c>
      <c r="H6" s="289"/>
      <c r="I6" s="305" t="s">
        <v>11</v>
      </c>
      <c r="J6" s="295" t="s">
        <v>12</v>
      </c>
      <c r="K6" s="291" t="s">
        <v>13</v>
      </c>
      <c r="L6" s="289"/>
      <c r="M6" s="307"/>
      <c r="N6" s="305" t="s">
        <v>14</v>
      </c>
      <c r="O6" s="295" t="s">
        <v>15</v>
      </c>
      <c r="P6" s="311" t="s">
        <v>16</v>
      </c>
      <c r="Q6" s="63"/>
      <c r="R6" s="307"/>
      <c r="S6" s="305" t="s">
        <v>17</v>
      </c>
      <c r="T6" s="295" t="s">
        <v>18</v>
      </c>
      <c r="U6" s="291" t="s">
        <v>19</v>
      </c>
      <c r="V6" s="289"/>
      <c r="W6" s="310"/>
    </row>
    <row r="7" spans="1:23" x14ac:dyDescent="0.25">
      <c r="A7" s="297"/>
      <c r="B7" s="301"/>
      <c r="C7" s="302"/>
      <c r="D7" s="304"/>
      <c r="E7" s="297"/>
      <c r="F7" s="297"/>
      <c r="G7" s="297"/>
      <c r="H7" s="290"/>
      <c r="I7" s="306"/>
      <c r="J7" s="297"/>
      <c r="K7" s="292"/>
      <c r="L7" s="290"/>
      <c r="M7" s="308"/>
      <c r="N7" s="306"/>
      <c r="O7" s="297"/>
      <c r="P7" s="312"/>
      <c r="Q7" s="64"/>
      <c r="R7" s="308"/>
      <c r="S7" s="306"/>
      <c r="T7" s="297"/>
      <c r="U7" s="292"/>
      <c r="V7" s="290"/>
      <c r="W7" s="310"/>
    </row>
    <row r="8" spans="1:23" x14ac:dyDescent="0.25">
      <c r="A8" s="65" t="s">
        <v>144</v>
      </c>
      <c r="B8" s="66"/>
      <c r="C8" s="66"/>
      <c r="D8" s="66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68"/>
      <c r="R8" s="68"/>
      <c r="S8" s="68"/>
      <c r="T8" s="68"/>
      <c r="U8" s="68"/>
      <c r="V8" s="68"/>
      <c r="W8" s="70"/>
    </row>
    <row r="9" spans="1:23" x14ac:dyDescent="0.25">
      <c r="A9" s="77" t="s">
        <v>145</v>
      </c>
      <c r="B9" s="315" t="s">
        <v>146</v>
      </c>
      <c r="C9" s="315"/>
      <c r="D9" s="78" t="s">
        <v>147</v>
      </c>
      <c r="E9" s="79">
        <v>9.4E-2</v>
      </c>
      <c r="F9" s="79">
        <v>7.9446000000000003E-2</v>
      </c>
      <c r="G9" s="79">
        <v>3.1125E-2</v>
      </c>
      <c r="H9" s="79">
        <v>0.204571</v>
      </c>
      <c r="I9" s="79">
        <v>2.4723000000000002E-2</v>
      </c>
      <c r="J9" s="79">
        <v>0</v>
      </c>
      <c r="K9" s="79">
        <v>0</v>
      </c>
      <c r="L9" s="81">
        <v>2.4723000000000002E-2</v>
      </c>
      <c r="M9" s="81">
        <v>0.229294</v>
      </c>
      <c r="N9" s="79">
        <v>0</v>
      </c>
      <c r="O9" s="79">
        <v>0</v>
      </c>
      <c r="P9" s="79">
        <v>0</v>
      </c>
      <c r="Q9" s="81">
        <v>0</v>
      </c>
      <c r="R9" s="81">
        <v>0.229294</v>
      </c>
      <c r="S9" s="79">
        <v>1.0773E-2</v>
      </c>
      <c r="T9" s="79">
        <v>3.0071000000000001E-2</v>
      </c>
      <c r="U9" s="79">
        <v>6.8710000000000007E-2</v>
      </c>
      <c r="V9" s="81">
        <v>0.10955400000000001</v>
      </c>
      <c r="W9" s="83">
        <v>0.33884800000000004</v>
      </c>
    </row>
    <row r="10" spans="1:23" x14ac:dyDescent="0.25">
      <c r="A10" s="77" t="s">
        <v>148</v>
      </c>
      <c r="B10" s="315" t="s">
        <v>149</v>
      </c>
      <c r="C10" s="315"/>
      <c r="D10" s="78" t="s">
        <v>147</v>
      </c>
      <c r="E10" s="79">
        <v>3.8370000000000001E-3</v>
      </c>
      <c r="F10" s="79">
        <v>3.2260000000000001E-3</v>
      </c>
      <c r="G10" s="80">
        <v>1.2589999999999999E-3</v>
      </c>
      <c r="H10" s="81">
        <v>8.3219999999999995E-3</v>
      </c>
      <c r="I10" s="79">
        <v>1.021E-3</v>
      </c>
      <c r="J10" s="79">
        <v>0</v>
      </c>
      <c r="K10" s="80">
        <v>0</v>
      </c>
      <c r="L10" s="81">
        <v>1.021E-3</v>
      </c>
      <c r="M10" s="81">
        <v>9.3429999999999989E-3</v>
      </c>
      <c r="N10" s="79">
        <v>0</v>
      </c>
      <c r="O10" s="79">
        <v>0</v>
      </c>
      <c r="P10" s="80">
        <v>0</v>
      </c>
      <c r="Q10" s="81">
        <v>0</v>
      </c>
      <c r="R10" s="82">
        <v>9.3429999999999989E-3</v>
      </c>
      <c r="S10" s="79">
        <v>4.5800000000000002E-4</v>
      </c>
      <c r="T10" s="79">
        <v>1.227E-3</v>
      </c>
      <c r="U10" s="80">
        <v>2.7899999999999999E-3</v>
      </c>
      <c r="V10" s="81">
        <v>4.4749999999999998E-3</v>
      </c>
      <c r="W10" s="83">
        <v>1.3817999999999999E-2</v>
      </c>
    </row>
    <row r="11" spans="1:23" x14ac:dyDescent="0.25">
      <c r="A11" s="84" t="s">
        <v>150</v>
      </c>
      <c r="B11" s="316" t="s">
        <v>151</v>
      </c>
      <c r="C11" s="317"/>
      <c r="D11" s="78" t="s">
        <v>147</v>
      </c>
      <c r="E11" s="82">
        <v>8.4639999999999993E-2</v>
      </c>
      <c r="F11" s="82">
        <v>7.6219999999999996E-2</v>
      </c>
      <c r="G11" s="82">
        <v>2.9866E-2</v>
      </c>
      <c r="H11" s="82">
        <v>0.19072600000000001</v>
      </c>
      <c r="I11" s="82">
        <v>2.3702000000000001E-2</v>
      </c>
      <c r="J11" s="82">
        <v>0</v>
      </c>
      <c r="K11" s="82">
        <v>0</v>
      </c>
      <c r="L11" s="82">
        <v>2.3702000000000001E-2</v>
      </c>
      <c r="M11" s="82">
        <v>0.21442800000000001</v>
      </c>
      <c r="N11" s="82">
        <v>0</v>
      </c>
      <c r="O11" s="82">
        <v>0</v>
      </c>
      <c r="P11" s="82">
        <v>0</v>
      </c>
      <c r="Q11" s="82">
        <v>0</v>
      </c>
      <c r="R11" s="82">
        <v>0.21442800000000001</v>
      </c>
      <c r="S11" s="82">
        <v>1.0315E-2</v>
      </c>
      <c r="T11" s="82">
        <v>2.8844000000000002E-2</v>
      </c>
      <c r="U11" s="82">
        <v>6.5920000000000006E-2</v>
      </c>
      <c r="V11" s="82">
        <v>0.10507900000000001</v>
      </c>
      <c r="W11" s="85">
        <v>0.31950699999999999</v>
      </c>
    </row>
    <row r="12" spans="1:23" x14ac:dyDescent="0.25">
      <c r="A12" s="77" t="s">
        <v>152</v>
      </c>
      <c r="B12" s="318" t="s">
        <v>153</v>
      </c>
      <c r="C12" s="319"/>
      <c r="D12" s="78" t="s">
        <v>147</v>
      </c>
      <c r="E12" s="86">
        <v>2.64E-3</v>
      </c>
      <c r="F12" s="86">
        <v>2.2200000000000002E-3</v>
      </c>
      <c r="G12" s="86">
        <v>8.6600000000000002E-4</v>
      </c>
      <c r="H12" s="87">
        <v>5.7260000000000002E-3</v>
      </c>
      <c r="I12" s="86">
        <v>7.0199999999999993E-4</v>
      </c>
      <c r="J12" s="86">
        <v>0</v>
      </c>
      <c r="K12" s="86">
        <v>0</v>
      </c>
      <c r="L12" s="81">
        <v>7.0199999999999993E-4</v>
      </c>
      <c r="M12" s="81">
        <v>0</v>
      </c>
      <c r="N12" s="86">
        <v>0</v>
      </c>
      <c r="O12" s="86">
        <v>0</v>
      </c>
      <c r="P12" s="86">
        <v>0</v>
      </c>
      <c r="Q12" s="81">
        <v>0</v>
      </c>
      <c r="R12" s="82">
        <v>0</v>
      </c>
      <c r="S12" s="86">
        <v>3.1500000000000001E-4</v>
      </c>
      <c r="T12" s="86">
        <v>8.4400000000000002E-4</v>
      </c>
      <c r="U12" s="86">
        <v>1.9199999999999998E-3</v>
      </c>
      <c r="V12" s="81">
        <v>3.0790000000000001E-3</v>
      </c>
      <c r="W12" s="83">
        <v>3.0790000000000001E-3</v>
      </c>
    </row>
    <row r="13" spans="1:23" x14ac:dyDescent="0.25">
      <c r="A13" s="77" t="s">
        <v>154</v>
      </c>
      <c r="B13" s="318" t="s">
        <v>155</v>
      </c>
      <c r="C13" s="319"/>
      <c r="D13" s="78" t="s">
        <v>147</v>
      </c>
      <c r="E13" s="82">
        <v>8.199999999999999E-2</v>
      </c>
      <c r="F13" s="82">
        <v>7.3999999999999996E-2</v>
      </c>
      <c r="G13" s="82">
        <v>2.9000000000000001E-2</v>
      </c>
      <c r="H13" s="82">
        <v>0.185</v>
      </c>
      <c r="I13" s="82">
        <v>2.3E-2</v>
      </c>
      <c r="J13" s="82"/>
      <c r="K13" s="82"/>
      <c r="L13" s="87">
        <v>2.3E-2</v>
      </c>
      <c r="M13" s="87">
        <v>0.20799999999999999</v>
      </c>
      <c r="N13" s="82"/>
      <c r="O13" s="82"/>
      <c r="P13" s="82"/>
      <c r="Q13" s="87">
        <v>0</v>
      </c>
      <c r="R13" s="87">
        <v>0.20799999999999999</v>
      </c>
      <c r="S13" s="82">
        <v>0.01</v>
      </c>
      <c r="T13" s="82">
        <v>2.8000000000000001E-2</v>
      </c>
      <c r="U13" s="82">
        <v>6.4000000000000001E-2</v>
      </c>
      <c r="V13" s="82">
        <v>0.10200000000000001</v>
      </c>
      <c r="W13" s="85">
        <v>0.31</v>
      </c>
    </row>
    <row r="14" spans="1:23" x14ac:dyDescent="0.25">
      <c r="A14" s="84" t="s">
        <v>156</v>
      </c>
      <c r="B14" s="316" t="s">
        <v>157</v>
      </c>
      <c r="C14" s="317"/>
      <c r="D14" s="78" t="s">
        <v>147</v>
      </c>
      <c r="E14" s="82">
        <v>8.199999999999999E-2</v>
      </c>
      <c r="F14" s="82">
        <v>7.3999999999999996E-2</v>
      </c>
      <c r="G14" s="82">
        <v>2.9000000000000001E-2</v>
      </c>
      <c r="H14" s="82">
        <v>0.18499999999999997</v>
      </c>
      <c r="I14" s="82">
        <v>2.3E-2</v>
      </c>
      <c r="J14" s="82"/>
      <c r="K14" s="82">
        <v>0</v>
      </c>
      <c r="L14" s="82">
        <v>2.3E-2</v>
      </c>
      <c r="M14" s="82">
        <v>0.20799999999999996</v>
      </c>
      <c r="N14" s="82">
        <v>0</v>
      </c>
      <c r="O14" s="82">
        <v>0</v>
      </c>
      <c r="P14" s="82">
        <v>0</v>
      </c>
      <c r="Q14" s="82">
        <v>0</v>
      </c>
      <c r="R14" s="82">
        <v>0.20799999999999996</v>
      </c>
      <c r="S14" s="82">
        <v>0.01</v>
      </c>
      <c r="T14" s="82">
        <v>2.8000000000000001E-2</v>
      </c>
      <c r="U14" s="82">
        <v>6.4000000000000001E-2</v>
      </c>
      <c r="V14" s="82">
        <v>0.10200000000000001</v>
      </c>
      <c r="W14" s="82">
        <v>0.30999999999999994</v>
      </c>
    </row>
    <row r="15" spans="1:23" x14ac:dyDescent="0.25">
      <c r="A15" s="88" t="s">
        <v>158</v>
      </c>
      <c r="B15" s="315" t="s">
        <v>159</v>
      </c>
      <c r="C15" s="315"/>
      <c r="D15" s="78" t="s">
        <v>147</v>
      </c>
      <c r="E15" s="79">
        <v>0</v>
      </c>
      <c r="F15" s="79">
        <v>0</v>
      </c>
      <c r="G15" s="80">
        <v>0</v>
      </c>
      <c r="H15" s="81">
        <v>0</v>
      </c>
      <c r="I15" s="79">
        <v>0</v>
      </c>
      <c r="J15" s="79"/>
      <c r="K15" s="80">
        <v>0</v>
      </c>
      <c r="L15" s="81">
        <v>0</v>
      </c>
      <c r="M15" s="81">
        <v>0</v>
      </c>
      <c r="N15" s="79">
        <v>0</v>
      </c>
      <c r="O15" s="79">
        <v>0</v>
      </c>
      <c r="P15" s="79">
        <v>0</v>
      </c>
      <c r="Q15" s="81">
        <v>0</v>
      </c>
      <c r="R15" s="81">
        <v>0</v>
      </c>
      <c r="S15" s="79">
        <v>0</v>
      </c>
      <c r="T15" s="79">
        <v>0</v>
      </c>
      <c r="U15" s="80">
        <v>0</v>
      </c>
      <c r="V15" s="81">
        <v>0</v>
      </c>
      <c r="W15" s="83">
        <v>0</v>
      </c>
    </row>
    <row r="16" spans="1:23" x14ac:dyDescent="0.25">
      <c r="A16" s="88" t="s">
        <v>160</v>
      </c>
      <c r="B16" s="315" t="s">
        <v>161</v>
      </c>
      <c r="C16" s="315"/>
      <c r="D16" s="78" t="s">
        <v>147</v>
      </c>
      <c r="E16" s="86">
        <v>8.199999999999999E-2</v>
      </c>
      <c r="F16" s="86">
        <v>7.3999999999999996E-2</v>
      </c>
      <c r="G16" s="86">
        <v>2.9000000000000001E-2</v>
      </c>
      <c r="H16" s="86">
        <v>0.185</v>
      </c>
      <c r="I16" s="86">
        <v>2.3E-2</v>
      </c>
      <c r="J16" s="86"/>
      <c r="K16" s="86">
        <v>0</v>
      </c>
      <c r="L16" s="86">
        <v>2.3E-2</v>
      </c>
      <c r="M16" s="86">
        <v>0.20799999999999999</v>
      </c>
      <c r="N16" s="86">
        <v>0</v>
      </c>
      <c r="O16" s="86">
        <v>0</v>
      </c>
      <c r="P16" s="86">
        <v>0</v>
      </c>
      <c r="Q16" s="86">
        <v>0</v>
      </c>
      <c r="R16" s="86">
        <v>0.20799999999999999</v>
      </c>
      <c r="S16" s="86">
        <v>0.01</v>
      </c>
      <c r="T16" s="86">
        <v>2.8000000000000001E-2</v>
      </c>
      <c r="U16" s="86">
        <v>6.4000000000000001E-2</v>
      </c>
      <c r="V16" s="86">
        <v>0.10200000000000001</v>
      </c>
      <c r="W16" s="86">
        <v>0.31</v>
      </c>
    </row>
    <row r="17" spans="1:23" x14ac:dyDescent="0.25">
      <c r="A17" s="88" t="s">
        <v>162</v>
      </c>
      <c r="B17" s="318" t="s">
        <v>163</v>
      </c>
      <c r="C17" s="319"/>
      <c r="D17" s="78" t="s">
        <v>147</v>
      </c>
      <c r="E17" s="79">
        <v>8.199999999999999E-2</v>
      </c>
      <c r="F17" s="79">
        <v>7.3999999999999996E-2</v>
      </c>
      <c r="G17" s="80">
        <v>2.9000000000000001E-2</v>
      </c>
      <c r="H17" s="81">
        <v>0.185</v>
      </c>
      <c r="I17" s="79">
        <v>2.3E-2</v>
      </c>
      <c r="J17" s="79"/>
      <c r="K17" s="80">
        <v>0</v>
      </c>
      <c r="L17" s="81">
        <v>2.3E-2</v>
      </c>
      <c r="M17" s="81">
        <v>0.20799999999999999</v>
      </c>
      <c r="N17" s="79">
        <v>0</v>
      </c>
      <c r="O17" s="79">
        <v>0</v>
      </c>
      <c r="P17" s="79">
        <v>0</v>
      </c>
      <c r="Q17" s="81">
        <v>0</v>
      </c>
      <c r="R17" s="81">
        <v>0.20799999999999999</v>
      </c>
      <c r="S17" s="79">
        <v>0.01</v>
      </c>
      <c r="T17" s="79">
        <v>2.8000000000000001E-2</v>
      </c>
      <c r="U17" s="80">
        <v>6.4000000000000001E-2</v>
      </c>
      <c r="V17" s="81">
        <v>0.10200000000000001</v>
      </c>
      <c r="W17" s="83">
        <v>0.31</v>
      </c>
    </row>
    <row r="18" spans="1:23" x14ac:dyDescent="0.25">
      <c r="A18" s="88" t="s">
        <v>164</v>
      </c>
      <c r="B18" s="318" t="s">
        <v>165</v>
      </c>
      <c r="C18" s="319"/>
      <c r="D18" s="78" t="s">
        <v>147</v>
      </c>
      <c r="E18" s="79">
        <v>0</v>
      </c>
      <c r="F18" s="79">
        <v>0</v>
      </c>
      <c r="G18" s="80">
        <v>0</v>
      </c>
      <c r="H18" s="81">
        <v>0</v>
      </c>
      <c r="I18" s="79">
        <v>0</v>
      </c>
      <c r="J18" s="79"/>
      <c r="K18" s="80">
        <v>0</v>
      </c>
      <c r="L18" s="81">
        <v>0</v>
      </c>
      <c r="M18" s="81">
        <v>0</v>
      </c>
      <c r="N18" s="79">
        <v>0</v>
      </c>
      <c r="O18" s="79">
        <v>0</v>
      </c>
      <c r="P18" s="79">
        <v>0</v>
      </c>
      <c r="Q18" s="81">
        <v>0</v>
      </c>
      <c r="R18" s="81">
        <v>0</v>
      </c>
      <c r="S18" s="79">
        <v>0</v>
      </c>
      <c r="T18" s="79">
        <v>0</v>
      </c>
      <c r="U18" s="80">
        <v>0</v>
      </c>
      <c r="V18" s="81">
        <v>0</v>
      </c>
      <c r="W18" s="83">
        <v>0</v>
      </c>
    </row>
    <row r="19" spans="1:23" x14ac:dyDescent="0.25">
      <c r="A19" s="88" t="s">
        <v>166</v>
      </c>
      <c r="B19" s="318" t="s">
        <v>167</v>
      </c>
      <c r="C19" s="319"/>
      <c r="D19" s="78" t="s">
        <v>147</v>
      </c>
      <c r="E19" s="79">
        <v>0</v>
      </c>
      <c r="F19" s="79">
        <v>0</v>
      </c>
      <c r="G19" s="80">
        <v>0</v>
      </c>
      <c r="H19" s="81">
        <v>0</v>
      </c>
      <c r="I19" s="79">
        <v>0</v>
      </c>
      <c r="J19" s="79"/>
      <c r="K19" s="80">
        <v>0</v>
      </c>
      <c r="L19" s="81">
        <v>0</v>
      </c>
      <c r="M19" s="81">
        <v>0</v>
      </c>
      <c r="N19" s="79">
        <v>0</v>
      </c>
      <c r="O19" s="79">
        <v>0</v>
      </c>
      <c r="P19" s="79">
        <v>0</v>
      </c>
      <c r="Q19" s="81">
        <v>0</v>
      </c>
      <c r="R19" s="81">
        <v>0</v>
      </c>
      <c r="S19" s="79">
        <v>0</v>
      </c>
      <c r="T19" s="79">
        <v>0</v>
      </c>
      <c r="U19" s="80">
        <v>0</v>
      </c>
      <c r="V19" s="81">
        <v>0</v>
      </c>
      <c r="W19" s="83">
        <v>0</v>
      </c>
    </row>
    <row r="20" spans="1:23" ht="15.75" thickBot="1" x14ac:dyDescent="0.3">
      <c r="A20" s="89" t="s">
        <v>168</v>
      </c>
      <c r="B20" s="313" t="s">
        <v>169</v>
      </c>
      <c r="C20" s="313"/>
      <c r="D20" s="78" t="s">
        <v>147</v>
      </c>
      <c r="E20" s="90">
        <v>0</v>
      </c>
      <c r="F20" s="90">
        <v>0</v>
      </c>
      <c r="G20" s="90">
        <v>0</v>
      </c>
      <c r="H20" s="91">
        <v>0</v>
      </c>
      <c r="I20" s="90">
        <v>0</v>
      </c>
      <c r="J20" s="90"/>
      <c r="K20" s="90">
        <v>0</v>
      </c>
      <c r="L20" s="91">
        <v>0</v>
      </c>
      <c r="M20" s="91">
        <v>0</v>
      </c>
      <c r="N20" s="90">
        <v>0</v>
      </c>
      <c r="O20" s="90">
        <v>0</v>
      </c>
      <c r="P20" s="90">
        <v>0</v>
      </c>
      <c r="Q20" s="91">
        <v>0</v>
      </c>
      <c r="R20" s="91">
        <v>0</v>
      </c>
      <c r="S20" s="90">
        <v>0</v>
      </c>
      <c r="T20" s="90">
        <v>0</v>
      </c>
      <c r="U20" s="90">
        <v>0</v>
      </c>
      <c r="V20" s="91">
        <v>0</v>
      </c>
      <c r="W20" s="92">
        <v>0</v>
      </c>
    </row>
    <row r="21" spans="1:23" ht="15.75" thickBot="1" x14ac:dyDescent="0.3">
      <c r="A21" s="93" t="s">
        <v>170</v>
      </c>
      <c r="B21" s="322" t="s">
        <v>34</v>
      </c>
      <c r="C21" s="94" t="s">
        <v>171</v>
      </c>
      <c r="D21" s="95" t="s">
        <v>172</v>
      </c>
      <c r="E21" s="96">
        <v>3.5842200000000002</v>
      </c>
      <c r="F21" s="96">
        <v>3.0292759800000004</v>
      </c>
      <c r="G21" s="80">
        <v>1.18679625</v>
      </c>
      <c r="H21" s="91">
        <v>7.8002922300000002</v>
      </c>
      <c r="I21" s="96">
        <v>0.94268799000000014</v>
      </c>
      <c r="J21" s="96">
        <v>0</v>
      </c>
      <c r="K21" s="80">
        <v>0</v>
      </c>
      <c r="L21" s="91">
        <v>0.94268799000000014</v>
      </c>
      <c r="M21" s="97">
        <v>8.7429802199999997</v>
      </c>
      <c r="N21" s="96">
        <v>0</v>
      </c>
      <c r="O21" s="96">
        <v>0</v>
      </c>
      <c r="P21" s="96">
        <v>0</v>
      </c>
      <c r="Q21" s="91">
        <v>0</v>
      </c>
      <c r="R21" s="97">
        <v>8.7429802199999997</v>
      </c>
      <c r="S21" s="96">
        <v>0.41077448999999999</v>
      </c>
      <c r="T21" s="96">
        <v>1.1466072300000001</v>
      </c>
      <c r="U21" s="80">
        <v>2.6199123000000006</v>
      </c>
      <c r="V21" s="91">
        <v>4.1772940200000006</v>
      </c>
      <c r="W21" s="97">
        <v>12.920274240000001</v>
      </c>
    </row>
    <row r="22" spans="1:23" ht="15.75" thickBot="1" x14ac:dyDescent="0.3">
      <c r="A22" s="98" t="s">
        <v>173</v>
      </c>
      <c r="B22" s="323"/>
      <c r="C22" s="99" t="s">
        <v>174</v>
      </c>
      <c r="D22" s="100" t="s">
        <v>175</v>
      </c>
      <c r="E22" s="101">
        <v>6.04</v>
      </c>
      <c r="F22" s="101">
        <v>6.04</v>
      </c>
      <c r="G22" s="101">
        <v>6.04</v>
      </c>
      <c r="H22" s="101">
        <v>6.04</v>
      </c>
      <c r="I22" s="101">
        <v>6.04</v>
      </c>
      <c r="J22" s="101">
        <v>6.04</v>
      </c>
      <c r="K22" s="101">
        <v>6.04</v>
      </c>
      <c r="L22" s="101">
        <v>6.04</v>
      </c>
      <c r="M22" s="101">
        <v>6.04</v>
      </c>
      <c r="N22" s="101">
        <v>6.04</v>
      </c>
      <c r="O22" s="101">
        <v>6.04</v>
      </c>
      <c r="P22" s="101">
        <v>6.04</v>
      </c>
      <c r="Q22" s="101">
        <v>6.04</v>
      </c>
      <c r="R22" s="102">
        <v>6.04</v>
      </c>
      <c r="S22" s="101">
        <v>6.04</v>
      </c>
      <c r="T22" s="101">
        <v>6.04</v>
      </c>
      <c r="U22" s="101">
        <v>6.04</v>
      </c>
      <c r="V22" s="102">
        <v>6.04</v>
      </c>
      <c r="W22" s="102">
        <v>6.04</v>
      </c>
    </row>
    <row r="23" spans="1:23" ht="30" x14ac:dyDescent="0.25">
      <c r="A23" s="93" t="s">
        <v>176</v>
      </c>
      <c r="B23" s="324" t="s">
        <v>177</v>
      </c>
      <c r="C23" s="94" t="s">
        <v>178</v>
      </c>
      <c r="D23" s="95" t="s">
        <v>179</v>
      </c>
      <c r="E23" s="103">
        <v>61.318904109589042</v>
      </c>
      <c r="F23" s="103">
        <v>51.824911232876715</v>
      </c>
      <c r="G23" s="104">
        <v>20.303732876712328</v>
      </c>
      <c r="H23" s="105">
        <v>133.44754821917809</v>
      </c>
      <c r="I23" s="96">
        <v>16.127524109589039</v>
      </c>
      <c r="J23" s="96">
        <v>0</v>
      </c>
      <c r="K23" s="106">
        <v>0</v>
      </c>
      <c r="L23" s="105">
        <v>16.127524109589039</v>
      </c>
      <c r="M23" s="97">
        <v>149.57507232876713</v>
      </c>
      <c r="N23" s="96">
        <v>0</v>
      </c>
      <c r="O23" s="96">
        <v>0</v>
      </c>
      <c r="P23" s="96">
        <v>0</v>
      </c>
      <c r="Q23" s="105">
        <v>0</v>
      </c>
      <c r="R23" s="97">
        <v>149.57507232876713</v>
      </c>
      <c r="S23" s="96">
        <v>7.0275378082191784</v>
      </c>
      <c r="T23" s="96">
        <v>19.616178356164383</v>
      </c>
      <c r="U23" s="106">
        <v>44.821509589041106</v>
      </c>
      <c r="V23" s="97">
        <v>71.465225753424676</v>
      </c>
      <c r="W23" s="97">
        <v>221.04029808219181</v>
      </c>
    </row>
    <row r="24" spans="1:23" ht="15.75" thickBot="1" x14ac:dyDescent="0.3">
      <c r="A24" s="77" t="s">
        <v>180</v>
      </c>
      <c r="B24" s="325"/>
      <c r="C24" s="107" t="s">
        <v>174</v>
      </c>
      <c r="D24" s="108" t="s">
        <v>181</v>
      </c>
      <c r="E24" s="109">
        <v>2461.25</v>
      </c>
      <c r="F24" s="109">
        <v>2461.25</v>
      </c>
      <c r="G24" s="109">
        <v>2461.25</v>
      </c>
      <c r="H24" s="109">
        <v>2461.25</v>
      </c>
      <c r="I24" s="109">
        <v>2461.25</v>
      </c>
      <c r="J24" s="109">
        <v>2461.25</v>
      </c>
      <c r="K24" s="109">
        <v>2461.25</v>
      </c>
      <c r="L24" s="109">
        <v>2461.25</v>
      </c>
      <c r="M24" s="109">
        <v>2461.25</v>
      </c>
      <c r="N24" s="109">
        <v>2461.25</v>
      </c>
      <c r="O24" s="109">
        <v>2461.25</v>
      </c>
      <c r="P24" s="109">
        <v>2461.25</v>
      </c>
      <c r="Q24" s="109">
        <v>2461.25</v>
      </c>
      <c r="R24" s="109">
        <v>2461.25</v>
      </c>
      <c r="S24" s="109">
        <v>2461.25</v>
      </c>
      <c r="T24" s="109">
        <v>2461.25</v>
      </c>
      <c r="U24" s="109">
        <v>2461.25</v>
      </c>
      <c r="V24" s="109">
        <v>2461.25</v>
      </c>
      <c r="W24" s="109">
        <v>2461.25</v>
      </c>
    </row>
    <row r="25" spans="1:23" ht="45.75" thickBot="1" x14ac:dyDescent="0.3">
      <c r="A25" s="110" t="s">
        <v>182</v>
      </c>
      <c r="B25" s="326"/>
      <c r="C25" s="111" t="s">
        <v>183</v>
      </c>
      <c r="D25" s="112" t="s">
        <v>184</v>
      </c>
      <c r="E25" s="113"/>
      <c r="F25" s="113"/>
      <c r="G25" s="114"/>
      <c r="H25" s="97"/>
      <c r="I25" s="113"/>
      <c r="J25" s="113"/>
      <c r="K25" s="114"/>
      <c r="L25" s="115"/>
      <c r="M25" s="97"/>
      <c r="N25" s="113"/>
      <c r="O25" s="113"/>
      <c r="P25" s="113"/>
      <c r="Q25" s="115"/>
      <c r="R25" s="97"/>
      <c r="S25" s="113"/>
      <c r="T25" s="113"/>
      <c r="U25" s="114"/>
      <c r="V25" s="115"/>
      <c r="W25" s="97"/>
    </row>
    <row r="26" spans="1:23" ht="45" x14ac:dyDescent="0.25">
      <c r="A26" s="116" t="s">
        <v>185</v>
      </c>
      <c r="B26" s="327" t="s">
        <v>186</v>
      </c>
      <c r="C26" s="117" t="s">
        <v>187</v>
      </c>
      <c r="D26" s="78" t="s">
        <v>188</v>
      </c>
      <c r="E26" s="118">
        <v>2.068E-2</v>
      </c>
      <c r="F26" s="118">
        <v>1.747812E-2</v>
      </c>
      <c r="G26" s="80">
        <v>6.8475000000000003E-3</v>
      </c>
      <c r="H26" s="119">
        <v>4.5005620000000003E-2</v>
      </c>
      <c r="I26" s="118">
        <v>5.4390600000000008E-3</v>
      </c>
      <c r="J26" s="118">
        <v>0</v>
      </c>
      <c r="K26" s="80">
        <v>0</v>
      </c>
      <c r="L26" s="119">
        <v>5.4390600000000008E-3</v>
      </c>
      <c r="M26" s="97">
        <v>5.0444680000000006E-2</v>
      </c>
      <c r="N26" s="118">
        <v>0</v>
      </c>
      <c r="O26" s="118">
        <v>0</v>
      </c>
      <c r="P26" s="118">
        <v>0</v>
      </c>
      <c r="Q26" s="119">
        <v>0</v>
      </c>
      <c r="R26" s="119">
        <v>5.0444680000000006E-2</v>
      </c>
      <c r="S26" s="118">
        <v>2.3700599999999998E-3</v>
      </c>
      <c r="T26" s="118">
        <v>6.61562E-3</v>
      </c>
      <c r="U26" s="80">
        <v>1.5116200000000002E-2</v>
      </c>
      <c r="V26" s="119">
        <v>2.4101879999999999E-2</v>
      </c>
      <c r="W26" s="97">
        <v>7.4546560000000012E-2</v>
      </c>
    </row>
    <row r="27" spans="1:23" ht="30" x14ac:dyDescent="0.25">
      <c r="A27" s="116" t="s">
        <v>189</v>
      </c>
      <c r="B27" s="327"/>
      <c r="C27" s="117" t="s">
        <v>190</v>
      </c>
      <c r="D27" s="78" t="s">
        <v>188</v>
      </c>
      <c r="E27" s="118"/>
      <c r="F27" s="118"/>
      <c r="G27" s="80"/>
      <c r="H27" s="119"/>
      <c r="I27" s="118">
        <v>0</v>
      </c>
      <c r="J27" s="118">
        <v>0</v>
      </c>
      <c r="K27" s="80">
        <v>0</v>
      </c>
      <c r="L27" s="119">
        <v>0</v>
      </c>
      <c r="M27" s="119">
        <v>0</v>
      </c>
      <c r="N27" s="118"/>
      <c r="O27" s="118"/>
      <c r="P27" s="118">
        <v>0</v>
      </c>
      <c r="Q27" s="119">
        <v>0</v>
      </c>
      <c r="R27" s="119"/>
      <c r="S27" s="118">
        <v>0</v>
      </c>
      <c r="T27" s="118">
        <v>0</v>
      </c>
      <c r="U27" s="80">
        <v>0</v>
      </c>
      <c r="V27" s="119">
        <v>0</v>
      </c>
      <c r="W27" s="120"/>
    </row>
    <row r="28" spans="1:23" ht="18" x14ac:dyDescent="0.25">
      <c r="A28" s="116" t="s">
        <v>191</v>
      </c>
      <c r="B28" s="328"/>
      <c r="C28" s="107" t="s">
        <v>174</v>
      </c>
      <c r="D28" s="108" t="s">
        <v>192</v>
      </c>
      <c r="E28" s="79">
        <v>30.66</v>
      </c>
      <c r="F28" s="79">
        <v>30.66</v>
      </c>
      <c r="G28" s="79">
        <v>30.66</v>
      </c>
      <c r="H28" s="79">
        <v>30.66</v>
      </c>
      <c r="I28" s="79">
        <v>30.66</v>
      </c>
      <c r="J28" s="79">
        <v>30.66</v>
      </c>
      <c r="K28" s="79">
        <v>30.66</v>
      </c>
      <c r="L28" s="79">
        <v>30.66</v>
      </c>
      <c r="M28" s="79">
        <v>30.66</v>
      </c>
      <c r="N28" s="79">
        <v>30.66</v>
      </c>
      <c r="O28" s="79">
        <v>30.66</v>
      </c>
      <c r="P28" s="79">
        <v>30.66</v>
      </c>
      <c r="Q28" s="79">
        <v>30.66</v>
      </c>
      <c r="R28" s="79">
        <v>30.66</v>
      </c>
      <c r="S28" s="79">
        <v>30.66</v>
      </c>
      <c r="T28" s="79">
        <v>30.66</v>
      </c>
      <c r="U28" s="79">
        <v>30.66</v>
      </c>
      <c r="V28" s="79">
        <v>30.66</v>
      </c>
      <c r="W28" s="79">
        <v>30.66</v>
      </c>
    </row>
    <row r="29" spans="1:23" x14ac:dyDescent="0.25">
      <c r="A29" s="121" t="s">
        <v>193</v>
      </c>
      <c r="B29" s="122"/>
      <c r="C29" s="123"/>
      <c r="D29" s="124"/>
      <c r="E29" s="125"/>
      <c r="F29" s="125"/>
      <c r="G29" s="125"/>
      <c r="H29" s="126"/>
      <c r="I29" s="125"/>
      <c r="J29" s="125"/>
      <c r="K29" s="125"/>
      <c r="L29" s="126"/>
      <c r="M29" s="126"/>
      <c r="N29" s="127"/>
      <c r="O29" s="125"/>
      <c r="P29" s="125"/>
      <c r="Q29" s="126"/>
      <c r="R29" s="127"/>
      <c r="S29" s="127"/>
      <c r="T29" s="125"/>
      <c r="U29" s="125"/>
      <c r="V29" s="126">
        <v>0</v>
      </c>
      <c r="W29" s="128">
        <v>0</v>
      </c>
    </row>
    <row r="30" spans="1:23" x14ac:dyDescent="0.25">
      <c r="A30" s="77">
        <v>1</v>
      </c>
      <c r="B30" s="329" t="s">
        <v>194</v>
      </c>
      <c r="C30" s="329"/>
      <c r="D30" s="108" t="s">
        <v>195</v>
      </c>
      <c r="E30" s="86">
        <v>145.93915273972604</v>
      </c>
      <c r="F30" s="86">
        <v>127.55406277191781</v>
      </c>
      <c r="G30" s="86">
        <v>49.972562542808213</v>
      </c>
      <c r="H30" s="82">
        <v>323.46577805445202</v>
      </c>
      <c r="I30" s="86">
        <v>39.693868714726023</v>
      </c>
      <c r="J30" s="86">
        <v>0</v>
      </c>
      <c r="K30" s="86">
        <v>0</v>
      </c>
      <c r="L30" s="81">
        <v>39.694000000000003</v>
      </c>
      <c r="M30" s="81">
        <v>363.15977805445203</v>
      </c>
      <c r="N30" s="86">
        <v>0</v>
      </c>
      <c r="O30" s="86">
        <v>0</v>
      </c>
      <c r="P30" s="86">
        <v>0</v>
      </c>
      <c r="Q30" s="81">
        <v>0</v>
      </c>
      <c r="R30" s="81">
        <v>363.15977805445203</v>
      </c>
      <c r="S30" s="86">
        <v>17.296527430479451</v>
      </c>
      <c r="T30" s="86">
        <v>48.280318979109587</v>
      </c>
      <c r="U30" s="86">
        <v>105.33494047602743</v>
      </c>
      <c r="V30" s="82">
        <v>170.91178688561646</v>
      </c>
      <c r="W30" s="83">
        <v>534.07156494006847</v>
      </c>
    </row>
    <row r="31" spans="1:23" x14ac:dyDescent="0.25">
      <c r="A31" s="88" t="s">
        <v>196</v>
      </c>
      <c r="B31" s="330" t="s">
        <v>177</v>
      </c>
      <c r="C31" s="331"/>
      <c r="D31" s="108" t="s">
        <v>195</v>
      </c>
      <c r="E31" s="79">
        <v>150.92099999999999</v>
      </c>
      <c r="F31" s="79">
        <v>127.554</v>
      </c>
      <c r="G31" s="79">
        <v>49.972999999999999</v>
      </c>
      <c r="H31" s="82">
        <v>328.44800000000004</v>
      </c>
      <c r="I31" s="79">
        <v>39.694000000000003</v>
      </c>
      <c r="J31" s="79">
        <v>0</v>
      </c>
      <c r="K31" s="79">
        <v>0</v>
      </c>
      <c r="L31" s="81">
        <v>39.694000000000003</v>
      </c>
      <c r="M31" s="81">
        <v>368.14200000000005</v>
      </c>
      <c r="N31" s="79">
        <v>0</v>
      </c>
      <c r="O31" s="79">
        <v>0</v>
      </c>
      <c r="P31" s="79">
        <v>0</v>
      </c>
      <c r="Q31" s="81">
        <v>0</v>
      </c>
      <c r="R31" s="81">
        <v>368.14200000000005</v>
      </c>
      <c r="S31" s="79">
        <v>17.297000000000001</v>
      </c>
      <c r="T31" s="79">
        <v>48.28</v>
      </c>
      <c r="U31" s="79">
        <v>105.33499999999999</v>
      </c>
      <c r="V31" s="82">
        <v>170.91199999999998</v>
      </c>
      <c r="W31" s="83">
        <v>539.05400000000009</v>
      </c>
    </row>
    <row r="32" spans="1:23" x14ac:dyDescent="0.25">
      <c r="A32" s="77">
        <v>2</v>
      </c>
      <c r="B32" s="329" t="s">
        <v>34</v>
      </c>
      <c r="C32" s="329"/>
      <c r="D32" s="108" t="s">
        <v>195</v>
      </c>
      <c r="E32" s="79">
        <v>21.648688800000002</v>
      </c>
      <c r="F32" s="79">
        <v>18.296826919200004</v>
      </c>
      <c r="G32" s="80">
        <v>7.16824935</v>
      </c>
      <c r="H32" s="82">
        <v>47.113765069199999</v>
      </c>
      <c r="I32" s="79">
        <v>5.6938354596000007</v>
      </c>
      <c r="J32" s="79">
        <v>0</v>
      </c>
      <c r="K32" s="79">
        <v>0</v>
      </c>
      <c r="L32" s="82">
        <v>5.6938354596000007</v>
      </c>
      <c r="M32" s="81">
        <v>52.807600528800002</v>
      </c>
      <c r="N32" s="79">
        <v>0</v>
      </c>
      <c r="O32" s="79">
        <v>0</v>
      </c>
      <c r="P32" s="79">
        <v>0</v>
      </c>
      <c r="Q32" s="82">
        <v>0</v>
      </c>
      <c r="R32" s="81">
        <v>52.807600528800002</v>
      </c>
      <c r="S32" s="79">
        <v>2.4810779196000001</v>
      </c>
      <c r="T32" s="79">
        <v>6.9255076692000008</v>
      </c>
      <c r="U32" s="79">
        <v>15.824270292000003</v>
      </c>
      <c r="V32" s="82">
        <v>25.230855880800004</v>
      </c>
      <c r="W32" s="83">
        <v>78.038456409600002</v>
      </c>
    </row>
    <row r="33" spans="1:23" x14ac:dyDescent="0.25">
      <c r="A33" s="77">
        <v>3</v>
      </c>
      <c r="B33" s="320" t="s">
        <v>197</v>
      </c>
      <c r="C33" s="321"/>
      <c r="D33" s="108" t="s">
        <v>195</v>
      </c>
      <c r="E33" s="79">
        <v>4.4530000000000003</v>
      </c>
      <c r="F33" s="79">
        <v>4.4530000000000003</v>
      </c>
      <c r="G33" s="80">
        <v>4.4530000000000003</v>
      </c>
      <c r="H33" s="82">
        <v>13.359000000000002</v>
      </c>
      <c r="I33" s="79">
        <v>4.4530000000000003</v>
      </c>
      <c r="J33" s="79">
        <v>4.4530000000000003</v>
      </c>
      <c r="K33" s="79">
        <v>4.4530000000000003</v>
      </c>
      <c r="L33" s="82">
        <v>13.359000000000002</v>
      </c>
      <c r="M33" s="81">
        <v>26.718000000000004</v>
      </c>
      <c r="N33" s="79">
        <v>4.4530000000000003</v>
      </c>
      <c r="O33" s="79">
        <v>4.4530000000000003</v>
      </c>
      <c r="P33" s="79">
        <v>4.4530000000000003</v>
      </c>
      <c r="Q33" s="82">
        <v>13.359000000000002</v>
      </c>
      <c r="R33" s="81">
        <v>40.077000000000005</v>
      </c>
      <c r="S33" s="79">
        <v>4.4530000000000003</v>
      </c>
      <c r="T33" s="79">
        <v>4.4530000000000003</v>
      </c>
      <c r="U33" s="79">
        <v>4.4530000000000003</v>
      </c>
      <c r="V33" s="82">
        <v>13.359000000000002</v>
      </c>
      <c r="W33" s="83">
        <v>53.436000000000007</v>
      </c>
    </row>
    <row r="34" spans="1:23" x14ac:dyDescent="0.25">
      <c r="A34" s="77">
        <v>4</v>
      </c>
      <c r="B34" s="329" t="s">
        <v>198</v>
      </c>
      <c r="C34" s="329"/>
      <c r="D34" s="108" t="s">
        <v>195</v>
      </c>
      <c r="E34" s="79"/>
      <c r="F34" s="79"/>
      <c r="G34" s="80"/>
      <c r="H34" s="82">
        <v>0</v>
      </c>
      <c r="I34" s="79"/>
      <c r="J34" s="79"/>
      <c r="K34" s="79"/>
      <c r="L34" s="82">
        <v>0</v>
      </c>
      <c r="M34" s="81">
        <v>0</v>
      </c>
      <c r="N34" s="79"/>
      <c r="O34" s="79"/>
      <c r="P34" s="79"/>
      <c r="Q34" s="82">
        <v>0</v>
      </c>
      <c r="R34" s="81">
        <v>0</v>
      </c>
      <c r="S34" s="79"/>
      <c r="T34" s="79"/>
      <c r="U34" s="79"/>
      <c r="V34" s="82">
        <v>0</v>
      </c>
      <c r="W34" s="83">
        <v>0</v>
      </c>
    </row>
    <row r="35" spans="1:23" x14ac:dyDescent="0.25">
      <c r="A35" s="77">
        <v>5</v>
      </c>
      <c r="B35" s="329" t="s">
        <v>199</v>
      </c>
      <c r="C35" s="329"/>
      <c r="D35" s="108" t="s">
        <v>195</v>
      </c>
      <c r="E35" s="79">
        <v>89.719700000000003</v>
      </c>
      <c r="F35" s="79">
        <v>89.719700000000003</v>
      </c>
      <c r="G35" s="80">
        <v>89.719700000000003</v>
      </c>
      <c r="H35" s="82">
        <v>269.15910000000002</v>
      </c>
      <c r="I35" s="79">
        <v>163.07900000000001</v>
      </c>
      <c r="J35" s="79">
        <v>8.6780000000000008</v>
      </c>
      <c r="K35" s="79">
        <v>8.6780000000000008</v>
      </c>
      <c r="L35" s="82">
        <v>180.435</v>
      </c>
      <c r="M35" s="81">
        <v>449.59410000000003</v>
      </c>
      <c r="N35" s="79">
        <v>8.6780000000000008</v>
      </c>
      <c r="O35" s="79">
        <v>8.6780000000000008</v>
      </c>
      <c r="P35" s="79">
        <v>8.6780000000000008</v>
      </c>
      <c r="Q35" s="82">
        <v>26.034000000000002</v>
      </c>
      <c r="R35" s="81">
        <v>451.79178000000002</v>
      </c>
      <c r="S35" s="79">
        <v>55.312200000000004</v>
      </c>
      <c r="T35" s="79">
        <v>89.719700000000003</v>
      </c>
      <c r="U35" s="79">
        <v>89.719700000000003</v>
      </c>
      <c r="V35" s="82">
        <v>234.7516</v>
      </c>
      <c r="W35" s="83">
        <v>686.54337999999996</v>
      </c>
    </row>
    <row r="36" spans="1:23" x14ac:dyDescent="0.25">
      <c r="A36" s="77"/>
      <c r="B36" s="320" t="s">
        <v>200</v>
      </c>
      <c r="C36" s="321"/>
      <c r="D36" s="108" t="s">
        <v>195</v>
      </c>
      <c r="E36" s="79">
        <v>81.041700000000006</v>
      </c>
      <c r="F36" s="79">
        <v>81.041700000000006</v>
      </c>
      <c r="G36" s="80">
        <v>81.041700000000006</v>
      </c>
      <c r="H36" s="82">
        <v>243.12510000000003</v>
      </c>
      <c r="I36" s="79">
        <v>154.40100000000001</v>
      </c>
      <c r="J36" s="79"/>
      <c r="K36" s="79"/>
      <c r="L36" s="82">
        <v>154.40100000000001</v>
      </c>
      <c r="M36" s="81">
        <v>397.52610000000004</v>
      </c>
      <c r="N36" s="79"/>
      <c r="O36" s="79"/>
      <c r="P36" s="79"/>
      <c r="Q36" s="82">
        <v>0</v>
      </c>
      <c r="R36" s="81">
        <v>397.52610000000004</v>
      </c>
      <c r="S36" s="79">
        <v>46.6342</v>
      </c>
      <c r="T36" s="79">
        <v>81.041700000000006</v>
      </c>
      <c r="U36" s="79">
        <v>81.041700000000006</v>
      </c>
      <c r="V36" s="82">
        <v>208.7176</v>
      </c>
      <c r="W36" s="83">
        <v>606.24369999999999</v>
      </c>
    </row>
    <row r="37" spans="1:23" x14ac:dyDescent="0.25">
      <c r="A37" s="129"/>
      <c r="B37" s="320" t="s">
        <v>201</v>
      </c>
      <c r="C37" s="321" t="s">
        <v>202</v>
      </c>
      <c r="D37" s="108" t="s">
        <v>195</v>
      </c>
      <c r="E37" s="79">
        <v>8.6780000000000008</v>
      </c>
      <c r="F37" s="79">
        <v>8.6780000000000008</v>
      </c>
      <c r="G37" s="80">
        <v>8.6780000000000008</v>
      </c>
      <c r="H37" s="82">
        <v>26.034000000000002</v>
      </c>
      <c r="I37" s="79">
        <v>8.6780000000000008</v>
      </c>
      <c r="J37" s="79">
        <v>8.6780000000000008</v>
      </c>
      <c r="K37" s="79">
        <v>8.6780000000000008</v>
      </c>
      <c r="L37" s="82">
        <v>26.034000000000002</v>
      </c>
      <c r="M37" s="81">
        <v>52.068000000000005</v>
      </c>
      <c r="N37" s="79">
        <v>8.6780000000000008</v>
      </c>
      <c r="O37" s="79">
        <v>8.6780000000000008</v>
      </c>
      <c r="P37" s="79">
        <v>8.6780000000000008</v>
      </c>
      <c r="Q37" s="82">
        <v>26.034000000000002</v>
      </c>
      <c r="R37" s="81">
        <v>54.265680000000003</v>
      </c>
      <c r="S37" s="79">
        <v>8.6780000000000008</v>
      </c>
      <c r="T37" s="79">
        <v>8.6780000000000008</v>
      </c>
      <c r="U37" s="79">
        <v>8.6780000000000008</v>
      </c>
      <c r="V37" s="82">
        <v>26.034000000000002</v>
      </c>
      <c r="W37" s="83">
        <v>80.299680000000009</v>
      </c>
    </row>
    <row r="38" spans="1:23" x14ac:dyDescent="0.25">
      <c r="A38" s="129" t="s">
        <v>154</v>
      </c>
      <c r="B38" s="320" t="s">
        <v>203</v>
      </c>
      <c r="C38" s="321"/>
      <c r="D38" s="108" t="s">
        <v>195</v>
      </c>
      <c r="E38" s="79">
        <v>27.0953494</v>
      </c>
      <c r="F38" s="79">
        <v>27.0953494</v>
      </c>
      <c r="G38" s="80">
        <v>27.0953494</v>
      </c>
      <c r="H38" s="82">
        <v>81.286048199999996</v>
      </c>
      <c r="I38" s="79">
        <v>49.249858000000003</v>
      </c>
      <c r="J38" s="79">
        <v>2.6207560000000001</v>
      </c>
      <c r="K38" s="79">
        <v>2.6207560000000001</v>
      </c>
      <c r="L38" s="82">
        <v>54.491370000000003</v>
      </c>
      <c r="M38" s="81">
        <v>135.7774182</v>
      </c>
      <c r="N38" s="79">
        <v>2.6207560000000001</v>
      </c>
      <c r="O38" s="79">
        <v>2.6207560000000001</v>
      </c>
      <c r="P38" s="79">
        <v>2.6207560000000001</v>
      </c>
      <c r="Q38" s="82">
        <v>7.8622680000000003</v>
      </c>
      <c r="R38" s="81">
        <v>143.6396862</v>
      </c>
      <c r="S38" s="79">
        <v>16.704284399999999</v>
      </c>
      <c r="T38" s="79">
        <v>27.0779934</v>
      </c>
      <c r="U38" s="79">
        <v>27.0779934</v>
      </c>
      <c r="V38" s="82">
        <v>70.8602712</v>
      </c>
      <c r="W38" s="83">
        <v>214.4999574</v>
      </c>
    </row>
    <row r="39" spans="1:23" x14ac:dyDescent="0.25">
      <c r="A39" s="129"/>
      <c r="B39" s="130" t="s">
        <v>200</v>
      </c>
      <c r="C39" s="131"/>
      <c r="D39" s="108" t="s">
        <v>195</v>
      </c>
      <c r="E39" s="79">
        <v>24.4745934</v>
      </c>
      <c r="F39" s="79">
        <v>24.4745934</v>
      </c>
      <c r="G39" s="80">
        <v>24.4745934</v>
      </c>
      <c r="H39" s="82">
        <v>73.423780199999996</v>
      </c>
      <c r="I39" s="79">
        <v>46.629102000000003</v>
      </c>
      <c r="J39" s="79">
        <v>0</v>
      </c>
      <c r="K39" s="79">
        <v>0</v>
      </c>
      <c r="L39" s="82">
        <v>46.629102000000003</v>
      </c>
      <c r="M39" s="81">
        <v>120.0528822</v>
      </c>
      <c r="N39" s="79">
        <v>0</v>
      </c>
      <c r="O39" s="79">
        <v>0</v>
      </c>
      <c r="P39" s="79">
        <v>0</v>
      </c>
      <c r="Q39" s="82">
        <v>0</v>
      </c>
      <c r="R39" s="81">
        <v>120.0528822</v>
      </c>
      <c r="S39" s="79">
        <v>14.083528399999999</v>
      </c>
      <c r="T39" s="79">
        <v>24.4745934</v>
      </c>
      <c r="U39" s="79">
        <v>24.4745934</v>
      </c>
      <c r="V39" s="82">
        <v>63.032715199999998</v>
      </c>
      <c r="W39" s="83">
        <v>183.08559739999998</v>
      </c>
    </row>
    <row r="40" spans="1:23" x14ac:dyDescent="0.25">
      <c r="A40" s="77"/>
      <c r="B40" s="320" t="s">
        <v>204</v>
      </c>
      <c r="C40" s="321" t="s">
        <v>202</v>
      </c>
      <c r="D40" s="108" t="s">
        <v>195</v>
      </c>
      <c r="E40" s="79">
        <v>2.6207560000000001</v>
      </c>
      <c r="F40" s="79">
        <v>2.6207560000000001</v>
      </c>
      <c r="G40" s="80">
        <v>2.6207560000000001</v>
      </c>
      <c r="H40" s="82">
        <v>7.8622680000000003</v>
      </c>
      <c r="I40" s="79">
        <v>2.6207560000000001</v>
      </c>
      <c r="J40" s="79">
        <v>2.6207560000000001</v>
      </c>
      <c r="K40" s="79">
        <v>2.6207560000000001</v>
      </c>
      <c r="L40" s="82">
        <v>7.8622680000000003</v>
      </c>
      <c r="M40" s="81">
        <v>15.724536000000001</v>
      </c>
      <c r="N40" s="79">
        <v>2.6207560000000001</v>
      </c>
      <c r="O40" s="79">
        <v>2.6207560000000001</v>
      </c>
      <c r="P40" s="79">
        <v>2.6207560000000001</v>
      </c>
      <c r="Q40" s="82">
        <v>7.8622680000000003</v>
      </c>
      <c r="R40" s="81">
        <v>23.586804000000001</v>
      </c>
      <c r="S40" s="79">
        <v>2.6207560000000001</v>
      </c>
      <c r="T40" s="79">
        <v>2.6034000000000002</v>
      </c>
      <c r="U40" s="79">
        <v>2.6034000000000002</v>
      </c>
      <c r="V40" s="82">
        <v>7.8275560000000013</v>
      </c>
      <c r="W40" s="83">
        <v>31.414360000000002</v>
      </c>
    </row>
    <row r="41" spans="1:23" x14ac:dyDescent="0.25">
      <c r="A41" s="77">
        <v>7</v>
      </c>
      <c r="B41" s="130" t="s">
        <v>100</v>
      </c>
      <c r="C41" s="131"/>
      <c r="D41" s="108" t="s">
        <v>126</v>
      </c>
      <c r="E41" s="79">
        <v>0</v>
      </c>
      <c r="F41" s="79">
        <v>0</v>
      </c>
      <c r="G41" s="80">
        <v>0</v>
      </c>
      <c r="H41" s="82">
        <v>0</v>
      </c>
      <c r="I41" s="79">
        <v>0</v>
      </c>
      <c r="J41" s="79">
        <v>0</v>
      </c>
      <c r="K41" s="79">
        <v>0</v>
      </c>
      <c r="L41" s="82">
        <v>0</v>
      </c>
      <c r="M41" s="81">
        <v>0</v>
      </c>
      <c r="N41" s="79">
        <v>0</v>
      </c>
      <c r="O41" s="79">
        <v>0</v>
      </c>
      <c r="P41" s="79">
        <v>0</v>
      </c>
      <c r="Q41" s="82">
        <v>0</v>
      </c>
      <c r="R41" s="81">
        <v>0</v>
      </c>
      <c r="S41" s="79"/>
      <c r="T41" s="79"/>
      <c r="U41" s="79">
        <v>0</v>
      </c>
      <c r="V41" s="82">
        <v>0</v>
      </c>
      <c r="W41" s="83">
        <v>0</v>
      </c>
    </row>
    <row r="42" spans="1:23" x14ac:dyDescent="0.25">
      <c r="A42" s="77">
        <v>8</v>
      </c>
      <c r="B42" s="130" t="s">
        <v>186</v>
      </c>
      <c r="C42" s="131"/>
      <c r="D42" s="108" t="s">
        <v>126</v>
      </c>
      <c r="E42" s="79">
        <v>0.63404879999999997</v>
      </c>
      <c r="F42" s="79">
        <v>0.53587915919999995</v>
      </c>
      <c r="G42" s="80">
        <v>0.20994435</v>
      </c>
      <c r="H42" s="82">
        <v>1.3798723091999998</v>
      </c>
      <c r="I42" s="79">
        <v>0.16676157960000002</v>
      </c>
      <c r="J42" s="79">
        <v>0</v>
      </c>
      <c r="K42" s="79">
        <v>0</v>
      </c>
      <c r="L42" s="82">
        <v>0.16676157960000002</v>
      </c>
      <c r="M42" s="81">
        <v>1.5466338887999997</v>
      </c>
      <c r="N42" s="79">
        <v>0</v>
      </c>
      <c r="O42" s="79">
        <v>0</v>
      </c>
      <c r="P42" s="79">
        <v>0</v>
      </c>
      <c r="Q42" s="82">
        <v>0</v>
      </c>
      <c r="R42" s="81">
        <v>1.5466338887999997</v>
      </c>
      <c r="S42" s="79">
        <v>7.2666039599999996E-2</v>
      </c>
      <c r="T42" s="79">
        <v>0.2028349092</v>
      </c>
      <c r="U42" s="79">
        <v>0.46346269200000006</v>
      </c>
      <c r="V42" s="82">
        <v>0.73896364079999999</v>
      </c>
      <c r="W42" s="83">
        <v>2.2855975295999995</v>
      </c>
    </row>
    <row r="43" spans="1:23" x14ac:dyDescent="0.25">
      <c r="A43" s="77">
        <v>9</v>
      </c>
      <c r="B43" s="329" t="s">
        <v>205</v>
      </c>
      <c r="C43" s="329"/>
      <c r="D43" s="108" t="s">
        <v>195</v>
      </c>
      <c r="E43" s="86">
        <v>33.63782794520548</v>
      </c>
      <c r="F43" s="86">
        <v>29.028494403561645</v>
      </c>
      <c r="G43" s="86">
        <v>13.724962311643834</v>
      </c>
      <c r="H43" s="82">
        <v>76.39128466041096</v>
      </c>
      <c r="I43" s="86">
        <v>11.697412955205479</v>
      </c>
      <c r="J43" s="86">
        <v>0</v>
      </c>
      <c r="K43" s="86">
        <v>0</v>
      </c>
      <c r="L43" s="82">
        <v>11.697412955205479</v>
      </c>
      <c r="M43" s="81">
        <v>88.088697615616439</v>
      </c>
      <c r="N43" s="86">
        <v>0</v>
      </c>
      <c r="O43" s="86">
        <v>0</v>
      </c>
      <c r="P43" s="86">
        <v>0</v>
      </c>
      <c r="Q43" s="82">
        <v>0</v>
      </c>
      <c r="R43" s="81">
        <v>88.088697615616439</v>
      </c>
      <c r="S43" s="86">
        <v>5.1968696058904111</v>
      </c>
      <c r="T43" s="86">
        <v>13.391154591917807</v>
      </c>
      <c r="U43" s="86">
        <v>25.628342905479457</v>
      </c>
      <c r="V43" s="82">
        <v>44.216367103287674</v>
      </c>
      <c r="W43" s="83">
        <v>132.30506471890411</v>
      </c>
    </row>
    <row r="44" spans="1:23" x14ac:dyDescent="0.25">
      <c r="A44" s="88" t="s">
        <v>206</v>
      </c>
      <c r="B44" s="318" t="s">
        <v>207</v>
      </c>
      <c r="C44" s="319"/>
      <c r="D44" s="108" t="s">
        <v>195</v>
      </c>
      <c r="E44" s="79">
        <v>0</v>
      </c>
      <c r="F44" s="79">
        <v>0</v>
      </c>
      <c r="G44" s="79">
        <v>0</v>
      </c>
      <c r="H44" s="82">
        <v>0</v>
      </c>
      <c r="I44" s="79">
        <v>0</v>
      </c>
      <c r="J44" s="79">
        <v>0</v>
      </c>
      <c r="K44" s="79">
        <v>0</v>
      </c>
      <c r="L44" s="82">
        <v>0</v>
      </c>
      <c r="M44" s="81">
        <v>0</v>
      </c>
      <c r="N44" s="79">
        <v>0</v>
      </c>
      <c r="O44" s="79">
        <v>0</v>
      </c>
      <c r="P44" s="79">
        <v>0</v>
      </c>
      <c r="Q44" s="82">
        <v>0</v>
      </c>
      <c r="R44" s="81">
        <v>0</v>
      </c>
      <c r="S44" s="79"/>
      <c r="T44" s="79"/>
      <c r="U44" s="79"/>
      <c r="V44" s="82">
        <v>0</v>
      </c>
      <c r="W44" s="83">
        <v>0</v>
      </c>
    </row>
    <row r="45" spans="1:23" x14ac:dyDescent="0.25">
      <c r="A45" s="88" t="s">
        <v>208</v>
      </c>
      <c r="B45" s="318" t="s">
        <v>209</v>
      </c>
      <c r="C45" s="334"/>
      <c r="D45" s="108" t="s">
        <v>195</v>
      </c>
      <c r="E45" s="79">
        <v>0</v>
      </c>
      <c r="F45" s="79">
        <v>0</v>
      </c>
      <c r="G45" s="79">
        <v>0</v>
      </c>
      <c r="H45" s="82">
        <v>0</v>
      </c>
      <c r="I45" s="79">
        <v>0</v>
      </c>
      <c r="J45" s="79">
        <v>0</v>
      </c>
      <c r="K45" s="79">
        <v>0</v>
      </c>
      <c r="L45" s="82">
        <v>0</v>
      </c>
      <c r="M45" s="81">
        <v>0</v>
      </c>
      <c r="N45" s="79">
        <v>0</v>
      </c>
      <c r="O45" s="79">
        <v>0</v>
      </c>
      <c r="P45" s="79">
        <v>0</v>
      </c>
      <c r="Q45" s="82">
        <v>0</v>
      </c>
      <c r="R45" s="81">
        <v>0</v>
      </c>
      <c r="S45" s="79">
        <v>0</v>
      </c>
      <c r="T45" s="79">
        <v>0</v>
      </c>
      <c r="U45" s="79">
        <v>0</v>
      </c>
      <c r="V45" s="82">
        <v>0</v>
      </c>
      <c r="W45" s="83">
        <v>0</v>
      </c>
    </row>
    <row r="46" spans="1:23" x14ac:dyDescent="0.25">
      <c r="A46" s="88" t="s">
        <v>210</v>
      </c>
      <c r="B46" s="318" t="s">
        <v>211</v>
      </c>
      <c r="C46" s="334"/>
      <c r="D46" s="108" t="s">
        <v>195</v>
      </c>
      <c r="E46" s="79">
        <v>0</v>
      </c>
      <c r="F46" s="79">
        <v>0</v>
      </c>
      <c r="G46" s="79">
        <v>0</v>
      </c>
      <c r="H46" s="82">
        <v>0</v>
      </c>
      <c r="I46" s="79">
        <v>0</v>
      </c>
      <c r="J46" s="79">
        <v>0</v>
      </c>
      <c r="K46" s="79">
        <v>0</v>
      </c>
      <c r="L46" s="82">
        <v>0</v>
      </c>
      <c r="M46" s="81">
        <v>0</v>
      </c>
      <c r="N46" s="79">
        <v>0</v>
      </c>
      <c r="O46" s="79">
        <v>0</v>
      </c>
      <c r="P46" s="79">
        <v>0</v>
      </c>
      <c r="Q46" s="82">
        <v>0</v>
      </c>
      <c r="R46" s="81">
        <v>0</v>
      </c>
      <c r="S46" s="79">
        <v>0</v>
      </c>
      <c r="T46" s="79">
        <v>0</v>
      </c>
      <c r="U46" s="79">
        <v>0</v>
      </c>
      <c r="V46" s="82">
        <v>0</v>
      </c>
      <c r="W46" s="83">
        <v>0</v>
      </c>
    </row>
    <row r="47" spans="1:23" x14ac:dyDescent="0.25">
      <c r="A47" s="88" t="s">
        <v>212</v>
      </c>
      <c r="B47" s="329" t="s">
        <v>213</v>
      </c>
      <c r="C47" s="329"/>
      <c r="D47" s="108" t="s">
        <v>195</v>
      </c>
      <c r="E47" s="79"/>
      <c r="F47" s="79"/>
      <c r="G47" s="79"/>
      <c r="H47" s="82">
        <v>0</v>
      </c>
      <c r="I47" s="79"/>
      <c r="J47" s="79">
        <v>0</v>
      </c>
      <c r="K47" s="79">
        <v>0</v>
      </c>
      <c r="L47" s="82">
        <v>0</v>
      </c>
      <c r="M47" s="81">
        <v>0</v>
      </c>
      <c r="N47" s="79">
        <v>0</v>
      </c>
      <c r="O47" s="79">
        <v>0</v>
      </c>
      <c r="P47" s="79">
        <v>0</v>
      </c>
      <c r="Q47" s="82">
        <v>0</v>
      </c>
      <c r="R47" s="81">
        <v>0</v>
      </c>
      <c r="S47" s="79">
        <v>0</v>
      </c>
      <c r="T47" s="79">
        <v>0</v>
      </c>
      <c r="U47" s="79">
        <v>0</v>
      </c>
      <c r="V47" s="82">
        <v>0</v>
      </c>
      <c r="W47" s="83">
        <v>0</v>
      </c>
    </row>
    <row r="48" spans="1:23" x14ac:dyDescent="0.25">
      <c r="A48" s="88"/>
      <c r="B48" s="335" t="s">
        <v>214</v>
      </c>
      <c r="C48" s="335"/>
      <c r="D48" s="108" t="s">
        <v>195</v>
      </c>
      <c r="E48" s="79"/>
      <c r="F48" s="79"/>
      <c r="G48" s="79"/>
      <c r="H48" s="82">
        <v>0</v>
      </c>
      <c r="I48" s="79"/>
      <c r="J48" s="79">
        <v>0</v>
      </c>
      <c r="K48" s="79">
        <v>0</v>
      </c>
      <c r="L48" s="82">
        <v>0</v>
      </c>
      <c r="M48" s="81">
        <v>0</v>
      </c>
      <c r="N48" s="79">
        <v>0</v>
      </c>
      <c r="O48" s="79">
        <v>0</v>
      </c>
      <c r="P48" s="79">
        <v>0</v>
      </c>
      <c r="Q48" s="82">
        <v>0</v>
      </c>
      <c r="R48" s="81">
        <v>0</v>
      </c>
      <c r="S48" s="79">
        <v>0</v>
      </c>
      <c r="T48" s="79">
        <v>0</v>
      </c>
      <c r="U48" s="79">
        <v>0</v>
      </c>
      <c r="V48" s="82">
        <v>0</v>
      </c>
      <c r="W48" s="83">
        <v>0</v>
      </c>
    </row>
    <row r="49" spans="1:23" x14ac:dyDescent="0.25">
      <c r="A49" s="88" t="s">
        <v>215</v>
      </c>
      <c r="B49" s="318" t="s">
        <v>216</v>
      </c>
      <c r="C49" s="319"/>
      <c r="D49" s="108" t="s">
        <v>195</v>
      </c>
      <c r="E49" s="79">
        <v>29.77032794520548</v>
      </c>
      <c r="F49" s="79">
        <v>25.160994403561645</v>
      </c>
      <c r="G49" s="79">
        <v>9.8574623116438342</v>
      </c>
      <c r="H49" s="82">
        <v>64.788784660410954</v>
      </c>
      <c r="I49" s="79">
        <v>7.8299129552054785</v>
      </c>
      <c r="J49" s="79">
        <v>0</v>
      </c>
      <c r="K49" s="79">
        <v>0</v>
      </c>
      <c r="L49" s="82">
        <v>7.8299129552054785</v>
      </c>
      <c r="M49" s="81">
        <v>72.618697615616426</v>
      </c>
      <c r="N49" s="79">
        <v>0</v>
      </c>
      <c r="O49" s="79">
        <v>0</v>
      </c>
      <c r="P49" s="79">
        <v>0</v>
      </c>
      <c r="Q49" s="82">
        <v>0</v>
      </c>
      <c r="R49" s="81">
        <v>72.618697615616426</v>
      </c>
      <c r="S49" s="79">
        <v>3.411869605890411</v>
      </c>
      <c r="T49" s="79">
        <v>9.5236545919178077</v>
      </c>
      <c r="U49" s="79">
        <v>21.760842905479457</v>
      </c>
      <c r="V49" s="82">
        <v>34.696367103287677</v>
      </c>
      <c r="W49" s="83">
        <v>107.3150647189041</v>
      </c>
    </row>
    <row r="50" spans="1:23" x14ac:dyDescent="0.25">
      <c r="A50" s="88" t="s">
        <v>217</v>
      </c>
      <c r="B50" s="329" t="s">
        <v>218</v>
      </c>
      <c r="C50" s="329"/>
      <c r="D50" s="108" t="s">
        <v>195</v>
      </c>
      <c r="E50" s="79">
        <v>3.8675000000000002</v>
      </c>
      <c r="F50" s="79">
        <v>3.8675000000000002</v>
      </c>
      <c r="G50" s="79">
        <v>3.8675000000000002</v>
      </c>
      <c r="H50" s="82">
        <v>11.602500000000001</v>
      </c>
      <c r="I50" s="79">
        <v>3.8675000000000002</v>
      </c>
      <c r="J50" s="79">
        <v>0</v>
      </c>
      <c r="K50" s="79">
        <v>0</v>
      </c>
      <c r="L50" s="82">
        <v>3.8675000000000002</v>
      </c>
      <c r="M50" s="81">
        <v>15.47</v>
      </c>
      <c r="N50" s="79">
        <v>0</v>
      </c>
      <c r="O50" s="79">
        <v>0</v>
      </c>
      <c r="P50" s="79">
        <v>0</v>
      </c>
      <c r="Q50" s="82">
        <v>0</v>
      </c>
      <c r="R50" s="81">
        <v>15.47</v>
      </c>
      <c r="S50" s="79">
        <v>1.7849999999999999</v>
      </c>
      <c r="T50" s="79">
        <v>3.8675000000000002</v>
      </c>
      <c r="U50" s="79">
        <v>3.8675000000000002</v>
      </c>
      <c r="V50" s="82">
        <v>9.52</v>
      </c>
      <c r="W50" s="83">
        <v>24.990000000000002</v>
      </c>
    </row>
    <row r="51" spans="1:23" x14ac:dyDescent="0.25">
      <c r="A51" s="77"/>
      <c r="B51" s="335" t="s">
        <v>219</v>
      </c>
      <c r="C51" s="335"/>
      <c r="D51" s="108" t="s">
        <v>195</v>
      </c>
      <c r="E51" s="79">
        <v>0</v>
      </c>
      <c r="F51" s="79">
        <v>0</v>
      </c>
      <c r="G51" s="79">
        <v>0</v>
      </c>
      <c r="H51" s="82">
        <v>0</v>
      </c>
      <c r="I51" s="79">
        <v>0</v>
      </c>
      <c r="J51" s="79">
        <v>0</v>
      </c>
      <c r="K51" s="79">
        <v>0</v>
      </c>
      <c r="L51" s="82">
        <v>0</v>
      </c>
      <c r="M51" s="81">
        <v>0</v>
      </c>
      <c r="N51" s="79">
        <v>0</v>
      </c>
      <c r="O51" s="79">
        <v>0</v>
      </c>
      <c r="P51" s="79">
        <v>0</v>
      </c>
      <c r="Q51" s="82">
        <v>0</v>
      </c>
      <c r="R51" s="81">
        <v>0</v>
      </c>
      <c r="S51" s="79"/>
      <c r="T51" s="79"/>
      <c r="U51" s="79"/>
      <c r="V51" s="82">
        <v>0</v>
      </c>
      <c r="W51" s="83">
        <v>0</v>
      </c>
    </row>
    <row r="52" spans="1:23" x14ac:dyDescent="0.25">
      <c r="A52" s="77"/>
      <c r="B52" s="332" t="s">
        <v>220</v>
      </c>
      <c r="C52" s="333"/>
      <c r="D52" s="108" t="s">
        <v>195</v>
      </c>
      <c r="E52" s="79">
        <v>0</v>
      </c>
      <c r="F52" s="79">
        <v>0</v>
      </c>
      <c r="G52" s="79">
        <v>0</v>
      </c>
      <c r="H52" s="82">
        <v>0</v>
      </c>
      <c r="I52" s="79">
        <v>0</v>
      </c>
      <c r="J52" s="79">
        <v>0</v>
      </c>
      <c r="K52" s="79">
        <v>0</v>
      </c>
      <c r="L52" s="82">
        <v>0</v>
      </c>
      <c r="M52" s="81">
        <v>0</v>
      </c>
      <c r="N52" s="79">
        <v>0</v>
      </c>
      <c r="O52" s="79">
        <v>0</v>
      </c>
      <c r="P52" s="79">
        <v>0</v>
      </c>
      <c r="Q52" s="82">
        <v>0</v>
      </c>
      <c r="R52" s="81">
        <v>0</v>
      </c>
      <c r="S52" s="79"/>
      <c r="T52" s="79">
        <v>0</v>
      </c>
      <c r="U52" s="79">
        <v>0</v>
      </c>
      <c r="V52" s="82">
        <v>0</v>
      </c>
      <c r="W52" s="83">
        <v>0</v>
      </c>
    </row>
    <row r="53" spans="1:23" x14ac:dyDescent="0.25">
      <c r="A53" s="77"/>
      <c r="B53" s="332" t="s">
        <v>221</v>
      </c>
      <c r="C53" s="333"/>
      <c r="D53" s="108" t="s">
        <v>195</v>
      </c>
      <c r="E53" s="79">
        <v>0</v>
      </c>
      <c r="F53" s="79">
        <v>0</v>
      </c>
      <c r="G53" s="79">
        <v>0</v>
      </c>
      <c r="H53" s="82">
        <v>0</v>
      </c>
      <c r="I53" s="79">
        <v>0</v>
      </c>
      <c r="J53" s="79">
        <v>0</v>
      </c>
      <c r="K53" s="79">
        <v>0</v>
      </c>
      <c r="L53" s="82">
        <v>0</v>
      </c>
      <c r="M53" s="81">
        <v>0</v>
      </c>
      <c r="N53" s="79">
        <v>0</v>
      </c>
      <c r="O53" s="79">
        <v>0</v>
      </c>
      <c r="P53" s="79">
        <v>0</v>
      </c>
      <c r="Q53" s="82">
        <v>0</v>
      </c>
      <c r="R53" s="81">
        <v>0</v>
      </c>
      <c r="S53" s="79">
        <v>0</v>
      </c>
      <c r="T53" s="79"/>
      <c r="U53" s="79"/>
      <c r="V53" s="82">
        <v>0</v>
      </c>
      <c r="W53" s="83">
        <v>0</v>
      </c>
    </row>
    <row r="54" spans="1:23" x14ac:dyDescent="0.25">
      <c r="A54" s="77"/>
      <c r="B54" s="132" t="s">
        <v>222</v>
      </c>
      <c r="C54" s="133"/>
      <c r="D54" s="108" t="s">
        <v>195</v>
      </c>
      <c r="E54" s="79">
        <v>3.8675000000000002</v>
      </c>
      <c r="F54" s="79">
        <v>3.8675000000000002</v>
      </c>
      <c r="G54" s="79">
        <v>3.8675000000000002</v>
      </c>
      <c r="H54" s="82">
        <v>11.602500000000001</v>
      </c>
      <c r="I54" s="79">
        <v>3.8675000000000002</v>
      </c>
      <c r="J54" s="79">
        <v>0</v>
      </c>
      <c r="K54" s="79">
        <v>0</v>
      </c>
      <c r="L54" s="82">
        <v>3.8675000000000002</v>
      </c>
      <c r="M54" s="81">
        <v>15.47</v>
      </c>
      <c r="N54" s="79">
        <v>0</v>
      </c>
      <c r="O54" s="79">
        <v>0</v>
      </c>
      <c r="P54" s="79">
        <v>0</v>
      </c>
      <c r="Q54" s="82">
        <v>0</v>
      </c>
      <c r="R54" s="81">
        <v>15.47</v>
      </c>
      <c r="S54" s="79">
        <v>1.7849999999999999</v>
      </c>
      <c r="T54" s="79">
        <v>3.8675000000000002</v>
      </c>
      <c r="U54" s="79">
        <v>3.8675000000000002</v>
      </c>
      <c r="V54" s="82">
        <v>9.52</v>
      </c>
      <c r="W54" s="83">
        <v>24.990000000000002</v>
      </c>
    </row>
    <row r="55" spans="1:23" x14ac:dyDescent="0.25">
      <c r="A55" s="88" t="s">
        <v>223</v>
      </c>
      <c r="B55" s="329" t="s">
        <v>224</v>
      </c>
      <c r="C55" s="329"/>
      <c r="D55" s="108" t="s">
        <v>195</v>
      </c>
      <c r="E55" s="79">
        <v>0</v>
      </c>
      <c r="F55" s="79">
        <v>0</v>
      </c>
      <c r="G55" s="79">
        <v>0</v>
      </c>
      <c r="H55" s="82">
        <v>0</v>
      </c>
      <c r="I55" s="79">
        <v>0</v>
      </c>
      <c r="J55" s="79">
        <v>0</v>
      </c>
      <c r="K55" s="79">
        <v>0</v>
      </c>
      <c r="L55" s="82">
        <v>0</v>
      </c>
      <c r="M55" s="81">
        <v>0</v>
      </c>
      <c r="N55" s="79">
        <v>0</v>
      </c>
      <c r="O55" s="79">
        <v>0</v>
      </c>
      <c r="P55" s="79">
        <v>0</v>
      </c>
      <c r="Q55" s="82">
        <v>0</v>
      </c>
      <c r="R55" s="81">
        <v>0</v>
      </c>
      <c r="S55" s="79">
        <v>0</v>
      </c>
      <c r="T55" s="79">
        <v>0</v>
      </c>
      <c r="U55" s="79">
        <v>0</v>
      </c>
      <c r="V55" s="82">
        <v>0</v>
      </c>
      <c r="W55" s="83">
        <v>0</v>
      </c>
    </row>
    <row r="56" spans="1:23" x14ac:dyDescent="0.25">
      <c r="A56" s="77"/>
      <c r="B56" s="329" t="s">
        <v>225</v>
      </c>
      <c r="C56" s="329"/>
      <c r="D56" s="108" t="s">
        <v>195</v>
      </c>
      <c r="E56" s="79">
        <v>0</v>
      </c>
      <c r="F56" s="79">
        <v>0</v>
      </c>
      <c r="G56" s="79">
        <v>0</v>
      </c>
      <c r="H56" s="82">
        <v>0</v>
      </c>
      <c r="I56" s="79">
        <v>0</v>
      </c>
      <c r="J56" s="79">
        <v>0</v>
      </c>
      <c r="K56" s="79">
        <v>0</v>
      </c>
      <c r="L56" s="82">
        <v>0</v>
      </c>
      <c r="M56" s="81">
        <v>0</v>
      </c>
      <c r="N56" s="79">
        <v>0</v>
      </c>
      <c r="O56" s="79">
        <v>0</v>
      </c>
      <c r="P56" s="79">
        <v>0</v>
      </c>
      <c r="Q56" s="82">
        <v>0</v>
      </c>
      <c r="R56" s="81">
        <v>0</v>
      </c>
      <c r="S56" s="79">
        <v>0</v>
      </c>
      <c r="T56" s="79"/>
      <c r="U56" s="79">
        <v>0</v>
      </c>
      <c r="V56" s="82">
        <v>0</v>
      </c>
      <c r="W56" s="83">
        <v>0</v>
      </c>
    </row>
    <row r="57" spans="1:23" x14ac:dyDescent="0.25">
      <c r="A57" s="77" t="s">
        <v>226</v>
      </c>
      <c r="B57" s="329" t="s">
        <v>227</v>
      </c>
      <c r="C57" s="329"/>
      <c r="D57" s="108" t="s">
        <v>195</v>
      </c>
      <c r="E57" s="79">
        <v>0</v>
      </c>
      <c r="F57" s="79">
        <v>0</v>
      </c>
      <c r="G57" s="79">
        <v>0</v>
      </c>
      <c r="H57" s="82">
        <v>0</v>
      </c>
      <c r="I57" s="79">
        <v>0</v>
      </c>
      <c r="J57" s="79">
        <v>0</v>
      </c>
      <c r="K57" s="79">
        <v>0</v>
      </c>
      <c r="L57" s="82">
        <v>0</v>
      </c>
      <c r="M57" s="81">
        <v>0</v>
      </c>
      <c r="N57" s="79">
        <v>0</v>
      </c>
      <c r="O57" s="79">
        <v>0</v>
      </c>
      <c r="P57" s="79">
        <v>0</v>
      </c>
      <c r="Q57" s="82">
        <v>0</v>
      </c>
      <c r="R57" s="81">
        <v>0</v>
      </c>
      <c r="S57" s="79">
        <v>0</v>
      </c>
      <c r="T57" s="79">
        <v>0</v>
      </c>
      <c r="U57" s="79"/>
      <c r="V57" s="82">
        <v>0</v>
      </c>
      <c r="W57" s="83">
        <v>0</v>
      </c>
    </row>
    <row r="58" spans="1:23" x14ac:dyDescent="0.25">
      <c r="A58" s="77">
        <v>11</v>
      </c>
      <c r="B58" s="320" t="s">
        <v>228</v>
      </c>
      <c r="C58" s="321"/>
      <c r="D58" s="108" t="s">
        <v>195</v>
      </c>
      <c r="E58" s="86">
        <v>0</v>
      </c>
      <c r="F58" s="86">
        <v>0</v>
      </c>
      <c r="G58" s="86">
        <v>0</v>
      </c>
      <c r="H58" s="82">
        <v>0</v>
      </c>
      <c r="I58" s="86">
        <v>0</v>
      </c>
      <c r="J58" s="86">
        <v>0</v>
      </c>
      <c r="K58" s="86">
        <v>0</v>
      </c>
      <c r="L58" s="82">
        <v>0</v>
      </c>
      <c r="M58" s="81">
        <v>0</v>
      </c>
      <c r="N58" s="86">
        <v>0</v>
      </c>
      <c r="O58" s="86">
        <v>0</v>
      </c>
      <c r="P58" s="86">
        <v>0</v>
      </c>
      <c r="Q58" s="82">
        <v>0</v>
      </c>
      <c r="R58" s="81">
        <v>0</v>
      </c>
      <c r="S58" s="86">
        <v>0</v>
      </c>
      <c r="T58" s="86">
        <v>0</v>
      </c>
      <c r="U58" s="86">
        <v>0</v>
      </c>
      <c r="V58" s="82">
        <v>0</v>
      </c>
      <c r="W58" s="83">
        <v>0</v>
      </c>
    </row>
    <row r="59" spans="1:23" x14ac:dyDescent="0.25">
      <c r="A59" s="88" t="s">
        <v>229</v>
      </c>
      <c r="B59" s="320" t="s">
        <v>230</v>
      </c>
      <c r="C59" s="321" t="s">
        <v>231</v>
      </c>
      <c r="D59" s="108" t="s">
        <v>195</v>
      </c>
      <c r="E59" s="79">
        <v>0</v>
      </c>
      <c r="F59" s="79">
        <v>0</v>
      </c>
      <c r="G59" s="79">
        <v>0</v>
      </c>
      <c r="H59" s="82">
        <v>0</v>
      </c>
      <c r="I59" s="79">
        <v>0</v>
      </c>
      <c r="J59" s="79">
        <v>0</v>
      </c>
      <c r="K59" s="79">
        <v>0</v>
      </c>
      <c r="L59" s="82">
        <v>0</v>
      </c>
      <c r="M59" s="81">
        <v>0</v>
      </c>
      <c r="N59" s="79">
        <v>0</v>
      </c>
      <c r="O59" s="79">
        <v>0</v>
      </c>
      <c r="P59" s="79">
        <v>0</v>
      </c>
      <c r="Q59" s="82">
        <v>0</v>
      </c>
      <c r="R59" s="81">
        <v>0</v>
      </c>
      <c r="S59" s="79">
        <v>0</v>
      </c>
      <c r="T59" s="79">
        <v>0</v>
      </c>
      <c r="U59" s="79">
        <v>0</v>
      </c>
      <c r="V59" s="82">
        <v>0</v>
      </c>
      <c r="W59" s="83">
        <v>0</v>
      </c>
    </row>
    <row r="60" spans="1:23" x14ac:dyDescent="0.25">
      <c r="A60" s="88" t="s">
        <v>232</v>
      </c>
      <c r="B60" s="318" t="s">
        <v>233</v>
      </c>
      <c r="C60" s="319"/>
      <c r="D60" s="108" t="s">
        <v>195</v>
      </c>
      <c r="E60" s="79">
        <v>0</v>
      </c>
      <c r="F60" s="79">
        <v>0</v>
      </c>
      <c r="G60" s="79">
        <v>0</v>
      </c>
      <c r="H60" s="82">
        <v>0</v>
      </c>
      <c r="I60" s="79">
        <v>0</v>
      </c>
      <c r="J60" s="79">
        <v>0</v>
      </c>
      <c r="K60" s="79">
        <v>0</v>
      </c>
      <c r="L60" s="82">
        <v>0</v>
      </c>
      <c r="M60" s="81">
        <v>0</v>
      </c>
      <c r="N60" s="79">
        <v>0</v>
      </c>
      <c r="O60" s="79">
        <v>0</v>
      </c>
      <c r="P60" s="79">
        <v>0</v>
      </c>
      <c r="Q60" s="82">
        <v>0</v>
      </c>
      <c r="R60" s="81">
        <v>0</v>
      </c>
      <c r="S60" s="79"/>
      <c r="T60" s="79">
        <v>0</v>
      </c>
      <c r="U60" s="79">
        <v>0</v>
      </c>
      <c r="V60" s="82">
        <v>0</v>
      </c>
      <c r="W60" s="83">
        <v>0</v>
      </c>
    </row>
    <row r="61" spans="1:23" x14ac:dyDescent="0.25">
      <c r="A61" s="88" t="s">
        <v>234</v>
      </c>
      <c r="B61" s="320" t="s">
        <v>235</v>
      </c>
      <c r="C61" s="321" t="s">
        <v>236</v>
      </c>
      <c r="D61" s="108" t="s">
        <v>195</v>
      </c>
      <c r="E61" s="79">
        <v>0</v>
      </c>
      <c r="F61" s="79">
        <v>0</v>
      </c>
      <c r="G61" s="79">
        <v>0</v>
      </c>
      <c r="H61" s="82">
        <v>0</v>
      </c>
      <c r="I61" s="79">
        <v>0</v>
      </c>
      <c r="J61" s="79">
        <v>0</v>
      </c>
      <c r="K61" s="79">
        <v>0</v>
      </c>
      <c r="L61" s="82">
        <v>0</v>
      </c>
      <c r="M61" s="81">
        <v>0</v>
      </c>
      <c r="N61" s="79">
        <v>0</v>
      </c>
      <c r="O61" s="79">
        <v>0</v>
      </c>
      <c r="P61" s="79">
        <v>0</v>
      </c>
      <c r="Q61" s="82">
        <v>0</v>
      </c>
      <c r="R61" s="81">
        <v>0</v>
      </c>
      <c r="S61" s="79">
        <v>0</v>
      </c>
      <c r="T61" s="79">
        <v>0</v>
      </c>
      <c r="U61" s="79">
        <v>0</v>
      </c>
      <c r="V61" s="82">
        <v>0</v>
      </c>
      <c r="W61" s="83">
        <v>0</v>
      </c>
    </row>
    <row r="62" spans="1:23" x14ac:dyDescent="0.25">
      <c r="A62" s="77">
        <v>12</v>
      </c>
      <c r="B62" s="320" t="s">
        <v>237</v>
      </c>
      <c r="C62" s="321"/>
      <c r="D62" s="108" t="s">
        <v>195</v>
      </c>
      <c r="E62" s="86">
        <v>5.0614193548387103</v>
      </c>
      <c r="F62" s="86">
        <v>4.6384516129032267</v>
      </c>
      <c r="G62" s="86">
        <v>3.1392580645161292</v>
      </c>
      <c r="H62" s="82">
        <v>12.839129032258066</v>
      </c>
      <c r="I62" s="86">
        <v>1.9420322580645162</v>
      </c>
      <c r="J62" s="86">
        <v>0</v>
      </c>
      <c r="K62" s="86">
        <v>0</v>
      </c>
      <c r="L62" s="82">
        <v>1.9420322580645162</v>
      </c>
      <c r="M62" s="81">
        <v>14.781161290322583</v>
      </c>
      <c r="N62" s="86">
        <v>0</v>
      </c>
      <c r="O62" s="86">
        <v>0</v>
      </c>
      <c r="P62" s="86">
        <v>0</v>
      </c>
      <c r="Q62" s="82">
        <v>0</v>
      </c>
      <c r="R62" s="81">
        <v>14.781161290322583</v>
      </c>
      <c r="S62" s="86">
        <v>0.89170967741935492</v>
      </c>
      <c r="T62" s="86">
        <v>2.2063870967741939</v>
      </c>
      <c r="U62" s="86">
        <v>4.1097419354838713</v>
      </c>
      <c r="V62" s="82">
        <v>7.2078387096774197</v>
      </c>
      <c r="W62" s="83">
        <v>21.989000000000004</v>
      </c>
    </row>
    <row r="63" spans="1:23" x14ac:dyDescent="0.25">
      <c r="A63" s="88" t="s">
        <v>238</v>
      </c>
      <c r="B63" s="320" t="s">
        <v>239</v>
      </c>
      <c r="C63" s="321" t="s">
        <v>239</v>
      </c>
      <c r="D63" s="108" t="s">
        <v>195</v>
      </c>
      <c r="E63" s="79">
        <v>0.72599999999999998</v>
      </c>
      <c r="F63" s="79">
        <v>0.72599999999999998</v>
      </c>
      <c r="G63" s="79">
        <v>0.72599999999999998</v>
      </c>
      <c r="H63" s="82">
        <v>2.1779999999999999</v>
      </c>
      <c r="I63" s="79">
        <v>0.72599999999999998</v>
      </c>
      <c r="J63" s="79"/>
      <c r="K63" s="79"/>
      <c r="L63" s="82">
        <v>0.72599999999999998</v>
      </c>
      <c r="M63" s="81">
        <v>2.9039999999999999</v>
      </c>
      <c r="N63" s="79"/>
      <c r="O63" s="79"/>
      <c r="P63" s="79"/>
      <c r="Q63" s="82">
        <v>0</v>
      </c>
      <c r="R63" s="81">
        <v>2.9039999999999999</v>
      </c>
      <c r="S63" s="79">
        <v>0.36299999999999999</v>
      </c>
      <c r="T63" s="79">
        <v>0.72599999999999998</v>
      </c>
      <c r="U63" s="79">
        <v>0.72599999999999998</v>
      </c>
      <c r="V63" s="82">
        <v>1.8149999999999999</v>
      </c>
      <c r="W63" s="83">
        <v>4.7189999999999994</v>
      </c>
    </row>
    <row r="64" spans="1:23" x14ac:dyDescent="0.25">
      <c r="A64" s="88" t="s">
        <v>240</v>
      </c>
      <c r="B64" s="318" t="s">
        <v>241</v>
      </c>
      <c r="C64" s="319" t="s">
        <v>241</v>
      </c>
      <c r="D64" s="108" t="s">
        <v>195</v>
      </c>
      <c r="E64" s="79"/>
      <c r="F64" s="79"/>
      <c r="G64" s="79"/>
      <c r="H64" s="82">
        <v>0</v>
      </c>
      <c r="I64" s="79"/>
      <c r="J64" s="79"/>
      <c r="K64" s="79"/>
      <c r="L64" s="82">
        <v>0</v>
      </c>
      <c r="M64" s="81">
        <v>0</v>
      </c>
      <c r="N64" s="79"/>
      <c r="O64" s="79"/>
      <c r="P64" s="79"/>
      <c r="Q64" s="82">
        <v>0</v>
      </c>
      <c r="R64" s="81">
        <v>0</v>
      </c>
      <c r="S64" s="79"/>
      <c r="T64" s="79"/>
      <c r="U64" s="79"/>
      <c r="V64" s="82">
        <v>0</v>
      </c>
      <c r="W64" s="83">
        <v>0</v>
      </c>
    </row>
    <row r="65" spans="1:23" x14ac:dyDescent="0.25">
      <c r="A65" s="88" t="s">
        <v>242</v>
      </c>
      <c r="B65" s="320" t="s">
        <v>58</v>
      </c>
      <c r="C65" s="321" t="s">
        <v>58</v>
      </c>
      <c r="D65" s="108" t="s">
        <v>195</v>
      </c>
      <c r="E65" s="79"/>
      <c r="F65" s="79"/>
      <c r="G65" s="79"/>
      <c r="H65" s="82">
        <v>0</v>
      </c>
      <c r="I65" s="79"/>
      <c r="J65" s="79"/>
      <c r="K65" s="79"/>
      <c r="L65" s="82">
        <v>0</v>
      </c>
      <c r="M65" s="81">
        <v>0</v>
      </c>
      <c r="N65" s="79"/>
      <c r="O65" s="79"/>
      <c r="P65" s="79"/>
      <c r="Q65" s="82">
        <v>0</v>
      </c>
      <c r="R65" s="81">
        <v>0</v>
      </c>
      <c r="S65" s="79"/>
      <c r="T65" s="79"/>
      <c r="U65" s="79"/>
      <c r="V65" s="82">
        <v>0</v>
      </c>
      <c r="W65" s="83">
        <v>0</v>
      </c>
    </row>
    <row r="66" spans="1:23" x14ac:dyDescent="0.25">
      <c r="A66" s="88" t="s">
        <v>243</v>
      </c>
      <c r="B66" s="130" t="s">
        <v>244</v>
      </c>
      <c r="C66" s="131"/>
      <c r="D66" s="108" t="s">
        <v>126</v>
      </c>
      <c r="E66" s="79"/>
      <c r="F66" s="79"/>
      <c r="G66" s="79"/>
      <c r="H66" s="82">
        <v>0</v>
      </c>
      <c r="I66" s="79"/>
      <c r="J66" s="134"/>
      <c r="K66" s="79"/>
      <c r="L66" s="82">
        <v>0</v>
      </c>
      <c r="M66" s="81">
        <v>0</v>
      </c>
      <c r="N66" s="79"/>
      <c r="O66" s="79"/>
      <c r="P66" s="79"/>
      <c r="Q66" s="82">
        <v>0</v>
      </c>
      <c r="R66" s="81">
        <v>0</v>
      </c>
      <c r="S66" s="79"/>
      <c r="T66" s="79"/>
      <c r="U66" s="79"/>
      <c r="V66" s="82">
        <v>0</v>
      </c>
      <c r="W66" s="83">
        <v>0</v>
      </c>
    </row>
    <row r="67" spans="1:23" x14ac:dyDescent="0.25">
      <c r="A67" s="88" t="s">
        <v>245</v>
      </c>
      <c r="B67" s="318" t="s">
        <v>246</v>
      </c>
      <c r="C67" s="319" t="s">
        <v>246</v>
      </c>
      <c r="D67" s="108" t="s">
        <v>195</v>
      </c>
      <c r="E67" s="79">
        <v>1.8092903225806451</v>
      </c>
      <c r="F67" s="79">
        <v>1.6327741935483873</v>
      </c>
      <c r="G67" s="79">
        <v>0.63987096774193564</v>
      </c>
      <c r="H67" s="82">
        <v>4.0819354838709678</v>
      </c>
      <c r="I67" s="79">
        <v>0.50748387096774195</v>
      </c>
      <c r="J67" s="79"/>
      <c r="K67" s="79"/>
      <c r="L67" s="82">
        <v>0.50748387096774195</v>
      </c>
      <c r="M67" s="81">
        <v>4.5894193548387099</v>
      </c>
      <c r="N67" s="79"/>
      <c r="O67" s="79"/>
      <c r="P67" s="79"/>
      <c r="Q67" s="82">
        <v>0</v>
      </c>
      <c r="R67" s="81">
        <v>4.5894193548387099</v>
      </c>
      <c r="S67" s="79">
        <v>0.22064516129032261</v>
      </c>
      <c r="T67" s="79">
        <v>0.61780645161290337</v>
      </c>
      <c r="U67" s="79">
        <v>1.4121290322580649</v>
      </c>
      <c r="V67" s="82">
        <v>2.2505806451612909</v>
      </c>
      <c r="W67" s="83">
        <v>6.8400000000000007</v>
      </c>
    </row>
    <row r="68" spans="1:23" x14ac:dyDescent="0.25">
      <c r="A68" s="88" t="s">
        <v>247</v>
      </c>
      <c r="B68" s="318" t="s">
        <v>248</v>
      </c>
      <c r="C68" s="319" t="s">
        <v>248</v>
      </c>
      <c r="D68" s="108" t="s">
        <v>195</v>
      </c>
      <c r="E68" s="79">
        <v>1.1479999999999999</v>
      </c>
      <c r="F68" s="79">
        <v>1.036</v>
      </c>
      <c r="G68" s="79">
        <v>0.40600000000000014</v>
      </c>
      <c r="H68" s="82">
        <v>2.5900000000000003</v>
      </c>
      <c r="I68" s="79">
        <v>0.32200000000000001</v>
      </c>
      <c r="J68" s="79"/>
      <c r="K68" s="79"/>
      <c r="L68" s="82">
        <v>0.32200000000000001</v>
      </c>
      <c r="M68" s="81">
        <v>2.9120000000000004</v>
      </c>
      <c r="N68" s="79"/>
      <c r="O68" s="79"/>
      <c r="P68" s="79"/>
      <c r="Q68" s="82">
        <v>0</v>
      </c>
      <c r="R68" s="81">
        <v>2.9120000000000004</v>
      </c>
      <c r="S68" s="79">
        <v>0.14000000000000001</v>
      </c>
      <c r="T68" s="79">
        <v>0.39200000000000007</v>
      </c>
      <c r="U68" s="79">
        <v>0.89600000000000024</v>
      </c>
      <c r="V68" s="82">
        <v>1.4280000000000004</v>
      </c>
      <c r="W68" s="83">
        <v>4.3400000000000007</v>
      </c>
    </row>
    <row r="69" spans="1:23" x14ac:dyDescent="0.25">
      <c r="A69" s="88" t="s">
        <v>249</v>
      </c>
      <c r="B69" s="320" t="s">
        <v>250</v>
      </c>
      <c r="C69" s="321" t="s">
        <v>251</v>
      </c>
      <c r="D69" s="108" t="s">
        <v>195</v>
      </c>
      <c r="E69" s="79"/>
      <c r="F69" s="79"/>
      <c r="G69" s="79"/>
      <c r="H69" s="82">
        <v>0</v>
      </c>
      <c r="I69" s="79"/>
      <c r="J69" s="79"/>
      <c r="K69" s="79"/>
      <c r="L69" s="82">
        <v>0</v>
      </c>
      <c r="M69" s="81">
        <v>0</v>
      </c>
      <c r="N69" s="79"/>
      <c r="O69" s="79"/>
      <c r="P69" s="79"/>
      <c r="Q69" s="82">
        <v>0</v>
      </c>
      <c r="R69" s="81">
        <v>0</v>
      </c>
      <c r="S69" s="79"/>
      <c r="T69" s="79"/>
      <c r="U69" s="79"/>
      <c r="V69" s="82">
        <v>0</v>
      </c>
      <c r="W69" s="83">
        <v>0</v>
      </c>
    </row>
    <row r="70" spans="1:23" x14ac:dyDescent="0.25">
      <c r="A70" s="88" t="s">
        <v>252</v>
      </c>
      <c r="B70" s="318" t="s">
        <v>253</v>
      </c>
      <c r="C70" s="319" t="s">
        <v>254</v>
      </c>
      <c r="D70" s="108" t="s">
        <v>195</v>
      </c>
      <c r="E70" s="79"/>
      <c r="F70" s="79"/>
      <c r="G70" s="79"/>
      <c r="H70" s="82">
        <v>0</v>
      </c>
      <c r="I70" s="79"/>
      <c r="J70" s="79"/>
      <c r="K70" s="79"/>
      <c r="L70" s="82">
        <v>0</v>
      </c>
      <c r="M70" s="81">
        <v>0</v>
      </c>
      <c r="N70" s="79"/>
      <c r="O70" s="79"/>
      <c r="P70" s="79"/>
      <c r="Q70" s="82">
        <v>0</v>
      </c>
      <c r="R70" s="81">
        <v>0</v>
      </c>
      <c r="S70" s="79"/>
      <c r="T70" s="79"/>
      <c r="U70" s="79"/>
      <c r="V70" s="82">
        <v>0</v>
      </c>
      <c r="W70" s="83">
        <v>0</v>
      </c>
    </row>
    <row r="71" spans="1:23" x14ac:dyDescent="0.25">
      <c r="A71" s="88" t="s">
        <v>255</v>
      </c>
      <c r="B71" s="318" t="s">
        <v>256</v>
      </c>
      <c r="C71" s="334"/>
      <c r="D71" s="108" t="s">
        <v>195</v>
      </c>
      <c r="E71" s="79"/>
      <c r="F71" s="79"/>
      <c r="G71" s="79"/>
      <c r="H71" s="82">
        <v>0</v>
      </c>
      <c r="I71" s="79"/>
      <c r="J71" s="79"/>
      <c r="K71" s="79"/>
      <c r="L71" s="82">
        <v>0</v>
      </c>
      <c r="M71" s="81">
        <v>0</v>
      </c>
      <c r="N71" s="79"/>
      <c r="O71" s="79"/>
      <c r="P71" s="79"/>
      <c r="Q71" s="82">
        <v>0</v>
      </c>
      <c r="R71" s="81">
        <v>0</v>
      </c>
      <c r="S71" s="79"/>
      <c r="T71" s="79"/>
      <c r="U71" s="79"/>
      <c r="V71" s="82">
        <v>0</v>
      </c>
      <c r="W71" s="83">
        <v>0</v>
      </c>
    </row>
    <row r="72" spans="1:23" x14ac:dyDescent="0.25">
      <c r="A72" s="88" t="s">
        <v>257</v>
      </c>
      <c r="B72" s="320" t="s">
        <v>258</v>
      </c>
      <c r="C72" s="321" t="s">
        <v>259</v>
      </c>
      <c r="D72" s="108" t="s">
        <v>195</v>
      </c>
      <c r="E72" s="79"/>
      <c r="F72" s="79"/>
      <c r="G72" s="79"/>
      <c r="H72" s="82">
        <v>0</v>
      </c>
      <c r="I72" s="79"/>
      <c r="J72" s="79"/>
      <c r="K72" s="79"/>
      <c r="L72" s="82">
        <v>0</v>
      </c>
      <c r="M72" s="81">
        <v>0</v>
      </c>
      <c r="N72" s="79"/>
      <c r="O72" s="79"/>
      <c r="P72" s="79"/>
      <c r="Q72" s="82">
        <v>0</v>
      </c>
      <c r="R72" s="81">
        <v>0</v>
      </c>
      <c r="S72" s="79"/>
      <c r="T72" s="79"/>
      <c r="U72" s="79"/>
      <c r="V72" s="82">
        <v>0</v>
      </c>
      <c r="W72" s="83">
        <v>0</v>
      </c>
    </row>
    <row r="73" spans="1:23" x14ac:dyDescent="0.25">
      <c r="A73" s="88" t="s">
        <v>260</v>
      </c>
      <c r="B73" s="320" t="s">
        <v>224</v>
      </c>
      <c r="C73" s="321" t="s">
        <v>224</v>
      </c>
      <c r="D73" s="108" t="s">
        <v>195</v>
      </c>
      <c r="E73" s="79">
        <v>0.12696774193548388</v>
      </c>
      <c r="F73" s="79">
        <v>0.11458064516129034</v>
      </c>
      <c r="G73" s="79">
        <v>4.4903225806451626E-2</v>
      </c>
      <c r="H73" s="82">
        <v>0.28645161290322585</v>
      </c>
      <c r="I73" s="79">
        <v>3.5612903225806451E-2</v>
      </c>
      <c r="J73" s="79">
        <v>0</v>
      </c>
      <c r="K73" s="79">
        <v>0</v>
      </c>
      <c r="L73" s="82">
        <v>3.5612903225806451E-2</v>
      </c>
      <c r="M73" s="81">
        <v>0.32206451612903231</v>
      </c>
      <c r="N73" s="79">
        <v>0</v>
      </c>
      <c r="O73" s="79">
        <v>0</v>
      </c>
      <c r="P73" s="79">
        <v>0</v>
      </c>
      <c r="Q73" s="82">
        <v>0</v>
      </c>
      <c r="R73" s="81">
        <v>0.32206451612903231</v>
      </c>
      <c r="S73" s="79">
        <v>1.5483870967741937E-2</v>
      </c>
      <c r="T73" s="79">
        <v>4.3354838709677428E-2</v>
      </c>
      <c r="U73" s="79">
        <v>9.9096774193548412E-2</v>
      </c>
      <c r="V73" s="82">
        <v>0.15793548387096779</v>
      </c>
      <c r="W73" s="83">
        <v>0.48000000000000009</v>
      </c>
    </row>
    <row r="74" spans="1:23" x14ac:dyDescent="0.25">
      <c r="A74" s="88"/>
      <c r="B74" s="320" t="s">
        <v>261</v>
      </c>
      <c r="C74" s="321" t="s">
        <v>261</v>
      </c>
      <c r="D74" s="108" t="s">
        <v>195</v>
      </c>
      <c r="E74" s="79">
        <v>0.12696774193548388</v>
      </c>
      <c r="F74" s="79">
        <v>0.11458064516129034</v>
      </c>
      <c r="G74" s="79">
        <v>4.4903225806451626E-2</v>
      </c>
      <c r="H74" s="82">
        <v>0.28645161290322585</v>
      </c>
      <c r="I74" s="79">
        <v>3.5612903225806451E-2</v>
      </c>
      <c r="J74" s="79"/>
      <c r="K74" s="79"/>
      <c r="L74" s="82">
        <v>3.5612903225806451E-2</v>
      </c>
      <c r="M74" s="81">
        <v>0.32206451612903231</v>
      </c>
      <c r="N74" s="79"/>
      <c r="O74" s="79"/>
      <c r="P74" s="79"/>
      <c r="Q74" s="82">
        <v>0</v>
      </c>
      <c r="R74" s="81">
        <v>0.32206451612903231</v>
      </c>
      <c r="S74" s="79">
        <v>1.5483870967741937E-2</v>
      </c>
      <c r="T74" s="79">
        <v>4.3354838709677428E-2</v>
      </c>
      <c r="U74" s="79">
        <v>9.9096774193548412E-2</v>
      </c>
      <c r="V74" s="82">
        <v>0.15793548387096779</v>
      </c>
      <c r="W74" s="83">
        <v>0.48000000000000009</v>
      </c>
    </row>
    <row r="75" spans="1:23" x14ac:dyDescent="0.25">
      <c r="A75" s="88"/>
      <c r="B75" s="320" t="s">
        <v>262</v>
      </c>
      <c r="C75" s="321" t="s">
        <v>262</v>
      </c>
      <c r="D75" s="108" t="s">
        <v>195</v>
      </c>
      <c r="E75" s="79"/>
      <c r="F75" s="79"/>
      <c r="G75" s="79"/>
      <c r="H75" s="82">
        <v>0</v>
      </c>
      <c r="I75" s="79"/>
      <c r="J75" s="79"/>
      <c r="K75" s="79"/>
      <c r="L75" s="82">
        <v>0</v>
      </c>
      <c r="M75" s="81">
        <v>0</v>
      </c>
      <c r="N75" s="79"/>
      <c r="O75" s="79"/>
      <c r="P75" s="79"/>
      <c r="Q75" s="82">
        <v>0</v>
      </c>
      <c r="R75" s="81">
        <v>0</v>
      </c>
      <c r="S75" s="79"/>
      <c r="T75" s="79"/>
      <c r="U75" s="79"/>
      <c r="V75" s="82">
        <v>0</v>
      </c>
      <c r="W75" s="83">
        <v>0</v>
      </c>
    </row>
    <row r="76" spans="1:23" x14ac:dyDescent="0.25">
      <c r="A76" s="88"/>
      <c r="B76" s="320" t="s">
        <v>263</v>
      </c>
      <c r="C76" s="321" t="s">
        <v>264</v>
      </c>
      <c r="D76" s="108" t="s">
        <v>195</v>
      </c>
      <c r="E76" s="79"/>
      <c r="F76" s="79"/>
      <c r="G76" s="79"/>
      <c r="H76" s="82">
        <v>0</v>
      </c>
      <c r="I76" s="79"/>
      <c r="J76" s="79"/>
      <c r="K76" s="79"/>
      <c r="L76" s="82">
        <v>0</v>
      </c>
      <c r="M76" s="81">
        <v>0</v>
      </c>
      <c r="N76" s="79"/>
      <c r="O76" s="79"/>
      <c r="P76" s="79"/>
      <c r="Q76" s="82">
        <v>0</v>
      </c>
      <c r="R76" s="81">
        <v>0</v>
      </c>
      <c r="S76" s="79"/>
      <c r="T76" s="79"/>
      <c r="U76" s="79"/>
      <c r="V76" s="82">
        <v>0</v>
      </c>
      <c r="W76" s="83">
        <v>0</v>
      </c>
    </row>
    <row r="77" spans="1:23" x14ac:dyDescent="0.25">
      <c r="A77" s="88"/>
      <c r="B77" s="130" t="s">
        <v>265</v>
      </c>
      <c r="C77" s="131"/>
      <c r="D77" s="108" t="s">
        <v>195</v>
      </c>
      <c r="E77" s="79"/>
      <c r="F77" s="79"/>
      <c r="G77" s="79"/>
      <c r="H77" s="82">
        <v>0</v>
      </c>
      <c r="I77" s="79"/>
      <c r="J77" s="79"/>
      <c r="K77" s="79"/>
      <c r="L77" s="82">
        <v>0</v>
      </c>
      <c r="M77" s="81">
        <v>0</v>
      </c>
      <c r="N77" s="79"/>
      <c r="O77" s="79"/>
      <c r="P77" s="79"/>
      <c r="Q77" s="82">
        <v>0</v>
      </c>
      <c r="R77" s="81">
        <v>0</v>
      </c>
      <c r="S77" s="79"/>
      <c r="T77" s="79"/>
      <c r="U77" s="79"/>
      <c r="V77" s="82">
        <v>0</v>
      </c>
      <c r="W77" s="83">
        <v>0</v>
      </c>
    </row>
    <row r="78" spans="1:23" x14ac:dyDescent="0.25">
      <c r="A78" s="88" t="s">
        <v>266</v>
      </c>
      <c r="B78" s="320" t="s">
        <v>267</v>
      </c>
      <c r="C78" s="321" t="s">
        <v>267</v>
      </c>
      <c r="D78" s="108" t="s">
        <v>195</v>
      </c>
      <c r="E78" s="86">
        <v>1.2511612903225808</v>
      </c>
      <c r="F78" s="86">
        <v>1.1290967741935487</v>
      </c>
      <c r="G78" s="86">
        <v>1.322483870967742</v>
      </c>
      <c r="H78" s="82">
        <v>3.7027419354838718</v>
      </c>
      <c r="I78" s="86">
        <v>0.35093548387096779</v>
      </c>
      <c r="J78" s="86">
        <v>0</v>
      </c>
      <c r="K78" s="86">
        <v>0</v>
      </c>
      <c r="L78" s="82">
        <v>0.35093548387096779</v>
      </c>
      <c r="M78" s="81">
        <v>4.0536774193548393</v>
      </c>
      <c r="N78" s="86">
        <v>0</v>
      </c>
      <c r="O78" s="86">
        <v>0</v>
      </c>
      <c r="P78" s="86">
        <v>0</v>
      </c>
      <c r="Q78" s="82">
        <v>0</v>
      </c>
      <c r="R78" s="81">
        <v>4.0536774193548393</v>
      </c>
      <c r="S78" s="86">
        <v>0.15258064516129036</v>
      </c>
      <c r="T78" s="86">
        <v>0.42722580645161307</v>
      </c>
      <c r="U78" s="86">
        <v>0.97651612903225837</v>
      </c>
      <c r="V78" s="82">
        <v>1.5563225806451619</v>
      </c>
      <c r="W78" s="83">
        <v>5.6100000000000012</v>
      </c>
    </row>
    <row r="79" spans="1:23" x14ac:dyDescent="0.25">
      <c r="A79" s="88" t="s">
        <v>268</v>
      </c>
      <c r="B79" s="320" t="s">
        <v>269</v>
      </c>
      <c r="C79" s="321" t="s">
        <v>269</v>
      </c>
      <c r="D79" s="108" t="s">
        <v>195</v>
      </c>
      <c r="E79" s="79"/>
      <c r="F79" s="79"/>
      <c r="G79" s="79"/>
      <c r="H79" s="82">
        <v>0</v>
      </c>
      <c r="I79" s="79"/>
      <c r="J79" s="79"/>
      <c r="K79" s="79"/>
      <c r="L79" s="82">
        <v>0</v>
      </c>
      <c r="M79" s="81">
        <v>0</v>
      </c>
      <c r="N79" s="79"/>
      <c r="O79" s="79"/>
      <c r="P79" s="79"/>
      <c r="Q79" s="82">
        <v>0</v>
      </c>
      <c r="R79" s="81">
        <v>0</v>
      </c>
      <c r="S79" s="79"/>
      <c r="T79" s="79"/>
      <c r="U79" s="79"/>
      <c r="V79" s="82">
        <v>0</v>
      </c>
      <c r="W79" s="83">
        <v>0</v>
      </c>
    </row>
    <row r="80" spans="1:23" x14ac:dyDescent="0.25">
      <c r="A80" s="88" t="s">
        <v>270</v>
      </c>
      <c r="B80" s="320" t="s">
        <v>271</v>
      </c>
      <c r="C80" s="321" t="s">
        <v>272</v>
      </c>
      <c r="D80" s="108" t="s">
        <v>195</v>
      </c>
      <c r="E80" s="79"/>
      <c r="F80" s="79"/>
      <c r="G80" s="79">
        <v>0.88</v>
      </c>
      <c r="H80" s="82">
        <v>0.88</v>
      </c>
      <c r="I80" s="79"/>
      <c r="J80" s="79"/>
      <c r="K80" s="79"/>
      <c r="L80" s="82">
        <v>0</v>
      </c>
      <c r="M80" s="81">
        <v>0.88</v>
      </c>
      <c r="N80" s="79"/>
      <c r="O80" s="79"/>
      <c r="P80" s="79"/>
      <c r="Q80" s="82">
        <v>0</v>
      </c>
      <c r="R80" s="81">
        <v>0.88</v>
      </c>
      <c r="S80" s="79"/>
      <c r="T80" s="79"/>
      <c r="U80" s="79"/>
      <c r="V80" s="82">
        <v>0</v>
      </c>
      <c r="W80" s="83">
        <v>0.88</v>
      </c>
    </row>
    <row r="81" spans="1:23" x14ac:dyDescent="0.25">
      <c r="A81" s="88" t="s">
        <v>273</v>
      </c>
      <c r="B81" s="130" t="s">
        <v>274</v>
      </c>
      <c r="C81" s="131"/>
      <c r="D81" s="108" t="s">
        <v>195</v>
      </c>
      <c r="E81" s="79">
        <v>1.2511612903225808</v>
      </c>
      <c r="F81" s="79">
        <v>1.1290967741935487</v>
      </c>
      <c r="G81" s="79">
        <v>0.44248387096774211</v>
      </c>
      <c r="H81" s="82">
        <v>2.8227419354838719</v>
      </c>
      <c r="I81" s="79">
        <v>0.35093548387096779</v>
      </c>
      <c r="J81" s="79"/>
      <c r="K81" s="79"/>
      <c r="L81" s="82">
        <v>0.35093548387096779</v>
      </c>
      <c r="M81" s="81">
        <v>3.1736774193548398</v>
      </c>
      <c r="N81" s="79"/>
      <c r="O81" s="79"/>
      <c r="P81" s="79"/>
      <c r="Q81" s="82">
        <v>0</v>
      </c>
      <c r="R81" s="81">
        <v>3.1736774193548398</v>
      </c>
      <c r="S81" s="79">
        <v>0.15258064516129036</v>
      </c>
      <c r="T81" s="79">
        <v>0.42722580645161307</v>
      </c>
      <c r="U81" s="79">
        <v>0.97651612903225837</v>
      </c>
      <c r="V81" s="82">
        <v>1.5563225806451619</v>
      </c>
      <c r="W81" s="83">
        <v>4.7300000000000022</v>
      </c>
    </row>
    <row r="82" spans="1:23" x14ac:dyDescent="0.25">
      <c r="A82" s="77" t="s">
        <v>275</v>
      </c>
      <c r="B82" s="318" t="s">
        <v>276</v>
      </c>
      <c r="C82" s="319"/>
      <c r="D82" s="108" t="s">
        <v>195</v>
      </c>
      <c r="E82" s="79">
        <v>0</v>
      </c>
      <c r="F82" s="79">
        <v>0</v>
      </c>
      <c r="G82" s="80">
        <v>0</v>
      </c>
      <c r="H82" s="82">
        <v>0</v>
      </c>
      <c r="I82" s="79">
        <v>0</v>
      </c>
      <c r="J82" s="79">
        <v>0</v>
      </c>
      <c r="K82" s="79">
        <v>0</v>
      </c>
      <c r="L82" s="82">
        <v>0</v>
      </c>
      <c r="M82" s="81">
        <v>0</v>
      </c>
      <c r="N82" s="79"/>
      <c r="O82" s="79"/>
      <c r="P82" s="79"/>
      <c r="Q82" s="82">
        <v>0</v>
      </c>
      <c r="R82" s="81">
        <v>0</v>
      </c>
      <c r="S82" s="79"/>
      <c r="T82" s="79"/>
      <c r="U82" s="79"/>
      <c r="V82" s="82">
        <v>0</v>
      </c>
      <c r="W82" s="83">
        <v>0</v>
      </c>
    </row>
    <row r="83" spans="1:23" x14ac:dyDescent="0.25">
      <c r="A83" s="77"/>
      <c r="B83" s="130"/>
      <c r="C83" s="131"/>
      <c r="D83" s="108"/>
      <c r="E83" s="79"/>
      <c r="F83" s="79"/>
      <c r="G83" s="80"/>
      <c r="H83" s="82">
        <v>0</v>
      </c>
      <c r="I83" s="79"/>
      <c r="J83" s="79"/>
      <c r="K83" s="79"/>
      <c r="L83" s="82">
        <v>0</v>
      </c>
      <c r="M83" s="81">
        <v>0</v>
      </c>
      <c r="N83" s="79"/>
      <c r="O83" s="79"/>
      <c r="P83" s="79"/>
      <c r="Q83" s="82">
        <v>0</v>
      </c>
      <c r="R83" s="81">
        <v>0</v>
      </c>
      <c r="S83" s="79"/>
      <c r="T83" s="79"/>
      <c r="U83" s="79"/>
      <c r="V83" s="82">
        <v>0</v>
      </c>
      <c r="W83" s="83">
        <v>0</v>
      </c>
    </row>
    <row r="84" spans="1:23" x14ac:dyDescent="0.25">
      <c r="A84" s="84">
        <v>16</v>
      </c>
      <c r="B84" s="316" t="s">
        <v>277</v>
      </c>
      <c r="C84" s="317"/>
      <c r="D84" s="135" t="s">
        <v>195</v>
      </c>
      <c r="E84" s="136">
        <v>328.18918703977022</v>
      </c>
      <c r="F84" s="136">
        <v>301.32176426678268</v>
      </c>
      <c r="G84" s="136">
        <v>195.48302601896816</v>
      </c>
      <c r="H84" s="136">
        <v>824.99397732552109</v>
      </c>
      <c r="I84" s="136">
        <v>275.97576896719602</v>
      </c>
      <c r="J84" s="136">
        <v>15.751756</v>
      </c>
      <c r="K84" s="136">
        <v>15.751756</v>
      </c>
      <c r="L84" s="136">
        <v>307.47928096719602</v>
      </c>
      <c r="M84" s="136">
        <v>1132.4732582927172</v>
      </c>
      <c r="N84" s="136">
        <v>15.751756</v>
      </c>
      <c r="O84" s="136">
        <v>15.751756</v>
      </c>
      <c r="P84" s="136">
        <v>15.751756</v>
      </c>
      <c r="Q84" s="136">
        <v>47.255268000000001</v>
      </c>
      <c r="R84" s="136">
        <v>1179.7285262927171</v>
      </c>
      <c r="S84" s="136">
        <v>102.40833507298922</v>
      </c>
      <c r="T84" s="136">
        <v>192.25689664620157</v>
      </c>
      <c r="U84" s="136">
        <v>272.61145170099081</v>
      </c>
      <c r="V84" s="136">
        <v>567.2766834201816</v>
      </c>
      <c r="W84" s="136">
        <v>1747.0052097128987</v>
      </c>
    </row>
    <row r="85" spans="1:23" x14ac:dyDescent="0.25">
      <c r="A85" s="77">
        <v>17</v>
      </c>
      <c r="B85" s="318"/>
      <c r="C85" s="319"/>
      <c r="D85" s="108"/>
      <c r="E85" s="86"/>
      <c r="F85" s="86"/>
      <c r="G85" s="86"/>
      <c r="H85" s="137"/>
      <c r="I85" s="86"/>
      <c r="J85" s="86"/>
      <c r="K85" s="86"/>
      <c r="L85" s="137"/>
      <c r="M85" s="137"/>
      <c r="N85" s="86"/>
      <c r="O85" s="86"/>
      <c r="P85" s="86"/>
      <c r="Q85" s="137"/>
      <c r="R85" s="137"/>
      <c r="S85" s="86"/>
      <c r="T85" s="86"/>
      <c r="U85" s="86"/>
      <c r="V85" s="137"/>
      <c r="W85" s="137"/>
    </row>
    <row r="86" spans="1:23" x14ac:dyDescent="0.25">
      <c r="A86" s="84">
        <v>18</v>
      </c>
      <c r="B86" s="338" t="s">
        <v>278</v>
      </c>
      <c r="C86" s="338"/>
      <c r="D86" s="135" t="s">
        <v>195</v>
      </c>
      <c r="E86" s="173">
        <v>462.11099999999993</v>
      </c>
      <c r="F86" s="174">
        <v>417.02699999999999</v>
      </c>
      <c r="G86" s="174">
        <v>163.42950000000002</v>
      </c>
      <c r="H86" s="174">
        <v>1042.5674999999999</v>
      </c>
      <c r="I86" s="174">
        <v>129.6165</v>
      </c>
      <c r="J86" s="174">
        <v>0</v>
      </c>
      <c r="K86" s="174">
        <v>0</v>
      </c>
      <c r="L86" s="82">
        <v>129.6165</v>
      </c>
      <c r="M86" s="81">
        <v>1172.1839999999997</v>
      </c>
      <c r="N86" s="174">
        <v>0</v>
      </c>
      <c r="O86" s="174">
        <v>0</v>
      </c>
      <c r="P86" s="174">
        <v>0</v>
      </c>
      <c r="Q86" s="82">
        <v>0</v>
      </c>
      <c r="R86" s="81">
        <v>1172.1839999999997</v>
      </c>
      <c r="S86" s="174">
        <v>56.355000000000004</v>
      </c>
      <c r="T86" s="174">
        <v>157.79400000000001</v>
      </c>
      <c r="U86" s="174">
        <v>360.67200000000003</v>
      </c>
      <c r="V86" s="82">
        <v>574.82100000000003</v>
      </c>
      <c r="W86" s="83">
        <v>1747.0049999999997</v>
      </c>
    </row>
    <row r="87" spans="1:23" x14ac:dyDescent="0.25">
      <c r="A87" s="77">
        <v>19</v>
      </c>
      <c r="B87" s="318" t="s">
        <v>279</v>
      </c>
      <c r="C87" s="319"/>
      <c r="D87" s="108" t="s">
        <v>195</v>
      </c>
      <c r="E87" s="138">
        <v>0</v>
      </c>
      <c r="F87" s="138">
        <v>0</v>
      </c>
      <c r="G87" s="138">
        <v>0</v>
      </c>
      <c r="H87" s="82">
        <v>0</v>
      </c>
      <c r="I87" s="138">
        <v>0</v>
      </c>
      <c r="J87" s="138">
        <v>0</v>
      </c>
      <c r="K87" s="138">
        <v>0</v>
      </c>
      <c r="L87" s="82">
        <v>0</v>
      </c>
      <c r="M87" s="81">
        <v>0</v>
      </c>
      <c r="N87" s="138">
        <v>0</v>
      </c>
      <c r="O87" s="138">
        <v>0</v>
      </c>
      <c r="P87" s="138"/>
      <c r="Q87" s="82">
        <v>0</v>
      </c>
      <c r="R87" s="81">
        <v>0</v>
      </c>
      <c r="S87" s="138"/>
      <c r="T87" s="138"/>
      <c r="U87" s="138"/>
      <c r="V87" s="82">
        <v>0</v>
      </c>
      <c r="W87" s="83">
        <v>0</v>
      </c>
    </row>
    <row r="88" spans="1:23" x14ac:dyDescent="0.25">
      <c r="A88" s="77">
        <v>20</v>
      </c>
      <c r="B88" s="318" t="s">
        <v>280</v>
      </c>
      <c r="C88" s="319"/>
      <c r="D88" s="108" t="s">
        <v>281</v>
      </c>
      <c r="E88" s="139">
        <v>5635.5</v>
      </c>
      <c r="F88" s="139">
        <v>5635.5</v>
      </c>
      <c r="G88" s="139">
        <v>5635.5</v>
      </c>
      <c r="H88" s="140">
        <v>5635.5</v>
      </c>
      <c r="I88" s="139">
        <v>5635.5</v>
      </c>
      <c r="J88" s="139">
        <v>5635.5</v>
      </c>
      <c r="K88" s="139">
        <v>5635.5</v>
      </c>
      <c r="L88" s="140">
        <v>5635.5</v>
      </c>
      <c r="M88" s="140">
        <v>5635.5</v>
      </c>
      <c r="N88" s="139">
        <v>5635.5</v>
      </c>
      <c r="O88" s="139">
        <v>5635.5</v>
      </c>
      <c r="P88" s="139">
        <v>5635.5</v>
      </c>
      <c r="Q88" s="140">
        <v>5635.5</v>
      </c>
      <c r="R88" s="140">
        <v>5635.5</v>
      </c>
      <c r="S88" s="139">
        <v>5635.5</v>
      </c>
      <c r="T88" s="139">
        <v>5635.5</v>
      </c>
      <c r="U88" s="139">
        <v>5635.5</v>
      </c>
      <c r="V88" s="140">
        <v>5635.5</v>
      </c>
      <c r="W88" s="81">
        <v>5635.5</v>
      </c>
    </row>
    <row r="89" spans="1:23" x14ac:dyDescent="0.25">
      <c r="A89" s="84">
        <v>21</v>
      </c>
      <c r="B89" s="336" t="s">
        <v>282</v>
      </c>
      <c r="C89" s="337"/>
      <c r="D89" s="135" t="s">
        <v>195</v>
      </c>
      <c r="E89" s="141">
        <v>133.92181296022972</v>
      </c>
      <c r="F89" s="141">
        <v>115.70523573321731</v>
      </c>
      <c r="G89" s="141">
        <v>-32.053526018968142</v>
      </c>
      <c r="H89" s="141">
        <v>217.57352267447888</v>
      </c>
      <c r="I89" s="141">
        <v>-146.35926896719602</v>
      </c>
      <c r="J89" s="141">
        <v>-15.751756</v>
      </c>
      <c r="K89" s="141">
        <v>-15.751756</v>
      </c>
      <c r="L89" s="141">
        <v>-177.86278096719602</v>
      </c>
      <c r="M89" s="141">
        <v>39.710741707282864</v>
      </c>
      <c r="N89" s="141">
        <v>-15.751756</v>
      </c>
      <c r="O89" s="141">
        <v>-15.751756</v>
      </c>
      <c r="P89" s="141">
        <v>-15.751756</v>
      </c>
      <c r="Q89" s="141">
        <v>-47.255268000000001</v>
      </c>
      <c r="R89" s="141">
        <v>-7.544526292717137</v>
      </c>
      <c r="S89" s="141">
        <v>-46.053335072989213</v>
      </c>
      <c r="T89" s="141">
        <v>-34.462896646201557</v>
      </c>
      <c r="U89" s="141">
        <v>88.060548299009213</v>
      </c>
      <c r="V89" s="141">
        <v>7.5443165798184424</v>
      </c>
      <c r="W89" s="141">
        <v>-2.0971289869464727E-4</v>
      </c>
    </row>
    <row r="90" spans="1:23" x14ac:dyDescent="0.25">
      <c r="A90" s="149"/>
      <c r="B90" s="150"/>
      <c r="C90" s="150"/>
      <c r="D90" s="149"/>
      <c r="E90" s="151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3"/>
      <c r="Q90" s="152"/>
      <c r="R90" s="152"/>
      <c r="S90" s="152"/>
      <c r="T90" s="154"/>
      <c r="U90" s="152"/>
      <c r="V90" s="152"/>
      <c r="W90" s="155"/>
    </row>
    <row r="91" spans="1:23" x14ac:dyDescent="0.25">
      <c r="A91" s="339" t="s">
        <v>288</v>
      </c>
      <c r="B91" s="340"/>
      <c r="C91" s="340"/>
      <c r="D91" s="340"/>
      <c r="E91" s="143"/>
      <c r="F91" s="143"/>
      <c r="G91" s="156"/>
      <c r="H91" s="143"/>
      <c r="I91" s="143"/>
      <c r="J91" s="143"/>
      <c r="K91" s="143"/>
      <c r="L91" s="143"/>
      <c r="M91" s="143" t="s">
        <v>297</v>
      </c>
      <c r="N91" s="143"/>
      <c r="O91" s="143"/>
      <c r="P91" s="144"/>
      <c r="Q91" s="143"/>
      <c r="R91" s="143"/>
      <c r="S91" s="143"/>
      <c r="T91" s="143"/>
      <c r="U91" s="143"/>
      <c r="V91" s="143"/>
      <c r="W91" s="54"/>
    </row>
    <row r="92" spans="1:23" x14ac:dyDescent="0.25">
      <c r="A92" s="142"/>
      <c r="B92" s="142"/>
      <c r="C92" s="142"/>
      <c r="D92" s="142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4"/>
      <c r="Q92" s="143"/>
      <c r="R92" s="143"/>
      <c r="S92" s="143"/>
      <c r="T92" s="143"/>
      <c r="U92" s="143"/>
      <c r="V92" s="143"/>
      <c r="W92" s="143"/>
    </row>
    <row r="93" spans="1:23" x14ac:dyDescent="0.25">
      <c r="A93" s="146" t="s">
        <v>108</v>
      </c>
      <c r="B93" s="142"/>
      <c r="C93" s="142"/>
      <c r="D93" s="142"/>
      <c r="E93" s="147"/>
      <c r="F93" s="147"/>
      <c r="G93" s="147"/>
      <c r="H93" s="147"/>
      <c r="I93" s="147"/>
      <c r="J93" s="147"/>
      <c r="K93" s="147"/>
      <c r="L93" s="147"/>
      <c r="M93" s="147" t="s">
        <v>298</v>
      </c>
      <c r="N93" s="147"/>
      <c r="O93" s="147"/>
      <c r="P93" s="148"/>
      <c r="Q93" s="147"/>
      <c r="R93" s="147"/>
      <c r="S93" s="147"/>
      <c r="T93" s="147"/>
      <c r="U93" s="147"/>
      <c r="V93" s="147"/>
      <c r="W93" s="147"/>
    </row>
  </sheetData>
  <mergeCells count="90">
    <mergeCell ref="B89:C89"/>
    <mergeCell ref="A91:D91"/>
    <mergeCell ref="B82:C82"/>
    <mergeCell ref="B84:C84"/>
    <mergeCell ref="B85:C85"/>
    <mergeCell ref="B86:C86"/>
    <mergeCell ref="B87:C87"/>
    <mergeCell ref="B88:C88"/>
    <mergeCell ref="B80:C80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C78"/>
    <mergeCell ref="B79:C79"/>
    <mergeCell ref="B67:C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3:C53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21:B22"/>
    <mergeCell ref="B23:B25"/>
    <mergeCell ref="B26:B28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U6:U7"/>
    <mergeCell ref="M5:M7"/>
    <mergeCell ref="R5:R7"/>
    <mergeCell ref="V5:V7"/>
    <mergeCell ref="W5:W7"/>
    <mergeCell ref="N6:N7"/>
    <mergeCell ref="O6:O7"/>
    <mergeCell ref="P6:P7"/>
    <mergeCell ref="S6:S7"/>
    <mergeCell ref="T6:T7"/>
    <mergeCell ref="L5:L7"/>
    <mergeCell ref="K6:K7"/>
    <mergeCell ref="A3:E3"/>
    <mergeCell ref="A5:A7"/>
    <mergeCell ref="B5:C7"/>
    <mergeCell ref="D5:D7"/>
    <mergeCell ref="H5:H7"/>
    <mergeCell ref="E6:E7"/>
    <mergeCell ref="F6:F7"/>
    <mergeCell ref="G6:G7"/>
    <mergeCell ref="I6:I7"/>
    <mergeCell ref="J6:J7"/>
  </mergeCells>
  <pageMargins left="0.7" right="0.7" top="0.75" bottom="0.75" header="0.3" footer="0.3"/>
  <pageSetup paperSize="9"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тепло</vt:lpstr>
      <vt:lpstr>ВСЕГО</vt:lpstr>
      <vt:lpstr> ВС</vt:lpstr>
      <vt:lpstr>новокачалинск</vt:lpstr>
      <vt:lpstr>первомайское</vt:lpstr>
      <vt:lpstr>Троицкое</vt:lpstr>
      <vt:lpstr>октябрьское</vt:lpstr>
      <vt:lpstr>Майское</vt:lpstr>
      <vt:lpstr>Лист6</vt:lpstr>
      <vt:lpstr>' ВС'!Заголовки_для_печати</vt:lpstr>
      <vt:lpstr>тепло!Заголовки_для_печати</vt:lpstr>
      <vt:lpstr>' ВС'!Область_печати</vt:lpstr>
      <vt:lpstr>тепло!Область_печати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2020-01-28T05:27:34Z</dcterms:modified>
</cp:coreProperties>
</file>